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Default Extension="jpeg" ContentType="image/jpeg"/>
  <Default Extension="vml" ContentType="application/vnd.openxmlformats-officedocument.vmlDrawing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 activeTab="1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'Paramètres'!$C$9</definedName>
    <definedName name="CPVILLEDOSSIER">'Paramètres'!$C$26:$J$26</definedName>
    <definedName name="DATEVALEUR">'Paramètres'!$C$13</definedName>
    <definedName name="INDICELOT">'Paramètres'!$C$17</definedName>
    <definedName name="NUMDOSSIER">'Paramètres'!$C$7</definedName>
    <definedName name="OBSERVATIONCONSULTE">'Coordonnées Entreprise'!$C$28:$J$28</definedName>
    <definedName name="PARCELLEDOSSIER">'Paramètres'!$C$28:$J$28</definedName>
    <definedName name="PHASELOT">'Paramètres'!$C$15</definedName>
    <definedName name="_xlnm.Print_Titles" localSheetId="1">DPGF!$1:$3</definedName>
    <definedName name="RUEDOSSIER">'Paramètres'!$C$24:$J$24</definedName>
    <definedName name="TAUXTVA1">'Paramètres'!$C$19</definedName>
    <definedName name="TAUXTVA2">'Paramètres'!$C$20</definedName>
    <definedName name="TAUXTVA3">'Paramètres'!$C$21</definedName>
    <definedName name="TAUXTVA4">'Paramètres'!$C$22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'Paramètres'!$C$3:$J$3</definedName>
    <definedName name="TITREDOSSIER">'Paramètres'!$C$5:$J$5</definedName>
    <definedName name="TITRELOT">'Paramètres'!$C$11:$J$11</definedName>
  </definedNames>
  <calcPr calcId="124519" fullCalcOnLoad="1"/>
</workbook>
</file>

<file path=xl/sharedStrings.xml><?xml version="1.0" encoding="utf-8"?>
<sst xmlns="http://schemas.openxmlformats.org/spreadsheetml/2006/main" count="726" uniqueCount="349">
  <si>
    <t>Dossier</t>
  </si>
  <si>
    <t>Date</t>
  </si>
  <si>
    <t>Phase</t>
  </si>
  <si>
    <t>Indice</t>
  </si>
  <si>
    <t>MAITRE D'OUVRAGE
U.C.A. - Univercité Clermont Auvegne
34, avenue Carnot
63006 Clermont-Ferrand</t>
  </si>
  <si>
    <t>ECONOMISTE DE LA CONSTRUCTION : 
    B E C PUEYO
    28 rue de Sarliève
    63800 Cournon d'Auvergne
    Tél : 04 73 69 65 30
    Mél : chrystelle.pueyo@becpueyo.fr</t>
  </si>
  <si>
    <t>BE FLUIDES : 
    BEMP
    39, route de Beauze - BP 69
    23 200 Aubusson
    Tél : 05 55 67 77 40   Fax : 05 55 67 77 41
    Mél : contact@bemp.pro</t>
  </si>
  <si>
    <t>BE STRUCTURE METALLIQUE : 
    CS2L INGENIERIE
    23 rue de l'Horloge
    63200 Riom
    Mél : guillaume.collin@cs2l.fr</t>
  </si>
  <si>
    <t>BE STRUCTURE : 
    STOA INGENIERIE
    5, ter rue Croizier
    63 200 RIOM
    Tél : 06 72 57 25 05
    Mél : allegrette@stoa-be.fr</t>
  </si>
  <si>
    <t>ARCHITECTE : 
    BOYER ARNAUD
    10 rue Pierre Poisson
    63400 CHAMALIERES
    Tél : 06 40 13 36 23
    Mél : archi@arnaudboyer.fr</t>
  </si>
  <si>
    <t>NIV</t>
  </si>
  <si>
    <t>CODE</t>
  </si>
  <si>
    <t>CODE_CAO</t>
  </si>
  <si>
    <t>TITRE1</t>
  </si>
  <si>
    <t>M1</t>
  </si>
  <si>
    <t>M2</t>
  </si>
  <si>
    <t>M3</t>
  </si>
  <si>
    <t>M4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</si>
  <si>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</si>
  <si>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</si>
  <si>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</si>
  <si>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</si>
  <si>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</si>
  <si>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</si>
  <si>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</si>
  <si>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</si>
  <si>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</si>
  <si>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</si>
  <si>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</si>
  <si>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</si>
  <si>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</si>
  <si>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Code CAO</t>
  </si>
  <si>
    <t>Désignation</t>
  </si>
  <si>
    <t>Qté</t>
  </si>
  <si>
    <t>Qté
Entr.</t>
  </si>
  <si>
    <t>P.U. HT</t>
  </si>
  <si>
    <t>P.T. HT</t>
  </si>
  <si>
    <t xml:space="preserve"> Variante /
 VARIANTE OBLIGATOIRE</t>
  </si>
  <si>
    <t>Numéro
 VARIANTE OBLIGATOIRE</t>
  </si>
  <si>
    <t>Taux TVA</t>
  </si>
  <si>
    <t>Marque</t>
  </si>
  <si>
    <t>Référence</t>
  </si>
  <si>
    <t>Commentaire</t>
  </si>
  <si>
    <t>Localisation</t>
  </si>
  <si>
    <t>Lot n°8</t>
  </si>
  <si>
    <t>Plâtrerie Peinture</t>
  </si>
  <si>
    <t>5.&amp;</t>
  </si>
  <si>
    <t>8.1</t>
  </si>
  <si>
    <t>Plâtrerie</t>
  </si>
  <si>
    <t>8.&amp;</t>
  </si>
  <si>
    <t>8.1.1</t>
  </si>
  <si>
    <t>Doublage en plaques de plâtre sur ossature</t>
  </si>
  <si>
    <t>8.T</t>
  </si>
  <si>
    <t>8.1.1.1</t>
  </si>
  <si>
    <t xml:space="preserve">Doublage isolant 120+18mm - R &gt; 3,75 m².K/W </t>
  </si>
  <si>
    <t>9.T</t>
  </si>
  <si>
    <t>9.L</t>
  </si>
  <si>
    <t xml:space="preserve">Localisation : Doublage contre paroi extérieure contre maçonnerie </t>
  </si>
  <si>
    <t>REZ DE JARDIN</t>
  </si>
  <si>
    <t>9.M.A</t>
  </si>
  <si>
    <t>9.M.B</t>
  </si>
  <si>
    <t>9.M.C</t>
  </si>
  <si>
    <t>9.M.D</t>
  </si>
  <si>
    <t>9.M.E</t>
  </si>
  <si>
    <t>9.M.F</t>
  </si>
  <si>
    <t>Localisation : REZ DE CHAUSSEE</t>
  </si>
  <si>
    <t>9.M.G</t>
  </si>
  <si>
    <t>9.M.H</t>
  </si>
  <si>
    <t>9.M.I</t>
  </si>
  <si>
    <t>9.M.J</t>
  </si>
  <si>
    <t>9.M.K</t>
  </si>
  <si>
    <t>9.M.L</t>
  </si>
  <si>
    <t>9.M.M</t>
  </si>
  <si>
    <t>9.M.Z</t>
  </si>
  <si>
    <t>9.&amp;</t>
  </si>
  <si>
    <t>8.1.2</t>
  </si>
  <si>
    <t>Doublages en plaques de plâtre collées</t>
  </si>
  <si>
    <t>8.1.2.1</t>
  </si>
  <si>
    <t>Doublage en plaques de plâtre collées contre maçonnerie</t>
  </si>
  <si>
    <t>Localisation : Contre parois conservées dans archives et bureau 1</t>
  </si>
  <si>
    <t>Localisation : Surface prévisionnelle = 40m²</t>
  </si>
  <si>
    <t>8.1.3</t>
  </si>
  <si>
    <t>Cloisons en plaques de plâtre sur ossature métallique</t>
  </si>
  <si>
    <t>8.1.3.1</t>
  </si>
  <si>
    <t xml:space="preserve">Cloisons de gaines techniques EI 30 - 42dB </t>
  </si>
  <si>
    <t xml:space="preserve">Localisation : Cloisons de gaines techniques dans
REZ DE JARDIN : bureau 1, WC PMR, 
REZ DE CHAUSSEE : douche, WC, PC sécurité, dégagement et bureau 5
</t>
  </si>
  <si>
    <t>8.1.3.2</t>
  </si>
  <si>
    <t>Cloison de distribution type 98/48 - EI 60</t>
  </si>
  <si>
    <t>Localisation : REZ DE JARDIN</t>
  </si>
  <si>
    <t>Cloisons sur archives, chaufferie, salle de réunions et rangement sous escalier</t>
  </si>
  <si>
    <t>8.1.3.3</t>
  </si>
  <si>
    <t xml:space="preserve">Cloison de distribution type 98/48 </t>
  </si>
  <si>
    <t>Localisation : Ensemble des cloisons sauf celles prévues ci-avant</t>
  </si>
  <si>
    <t>8.1.3.4</t>
  </si>
  <si>
    <t>Cloison de distribution type S 140</t>
  </si>
  <si>
    <t>En imposte de la porte entre réserve extincteur et chaufferie</t>
  </si>
  <si>
    <t>8.1.3.5</t>
  </si>
  <si>
    <t>Plus value pour plaques de plâtre type PREGYDRO ou équivalent</t>
  </si>
  <si>
    <t>Localisation : Pour doublage et cloisons sur douche et WC</t>
  </si>
  <si>
    <t>8.1.4</t>
  </si>
  <si>
    <t>Plafonds suspendus en plaques de plâtre</t>
  </si>
  <si>
    <t>8.1.4.1</t>
  </si>
  <si>
    <t xml:space="preserve">Plafond horizontal </t>
  </si>
  <si>
    <t>Localisation : REZ DE JARDIN : archives et chaufferie HSP 2,50m</t>
  </si>
  <si>
    <t>Localisation : REZ DE CHAUSSEE : réserve extincteurs HSP 2,55m</t>
  </si>
  <si>
    <t>8.1.5</t>
  </si>
  <si>
    <t>Plafond suspendu en dalles minérales</t>
  </si>
  <si>
    <t>8.1.5.1</t>
  </si>
  <si>
    <t>Plafond horizontal en dalles minérales 600 * 600 sur ossature apparente</t>
  </si>
  <si>
    <t>HSP 2,58m : Bureaux 1, 2, 3 et 4, tisanerie, salle de réunions
HSP 2,50m : Dégagements 1 et 2,
HSP 2,30m : WC PMR et vestiaires</t>
  </si>
  <si>
    <t>9.M.N</t>
  </si>
  <si>
    <t>9.M.O</t>
  </si>
  <si>
    <t>9.M.P</t>
  </si>
  <si>
    <t>9.M.Q</t>
  </si>
  <si>
    <t>9.M.R</t>
  </si>
  <si>
    <t>9.M.S</t>
  </si>
  <si>
    <t>9.M.AX</t>
  </si>
  <si>
    <t>9.M.T</t>
  </si>
  <si>
    <t>9.M.U</t>
  </si>
  <si>
    <t>9.M.V</t>
  </si>
  <si>
    <t>9.M.W</t>
  </si>
  <si>
    <t>HSP 2,55m : vestiaires hommes, salle de réunions/vestiaires, PC sécurité, bureau 5 et dégagement
HSP 2,30m : douche, wc, local informatique, vestiaire femmes</t>
  </si>
  <si>
    <t>9.M.AY</t>
  </si>
  <si>
    <t>9.M.X</t>
  </si>
  <si>
    <t>9.M.Y</t>
  </si>
  <si>
    <t>9.M.AA</t>
  </si>
  <si>
    <t>9.M.AB</t>
  </si>
  <si>
    <t>9.M.AC</t>
  </si>
  <si>
    <t>9.M.AD</t>
  </si>
  <si>
    <t>9.M.AE</t>
  </si>
  <si>
    <t>9.M.AF</t>
  </si>
  <si>
    <t>9.M.AG</t>
  </si>
  <si>
    <t>9.M.AH</t>
  </si>
  <si>
    <t>9.M.AI</t>
  </si>
  <si>
    <t>9.M.AJ</t>
  </si>
  <si>
    <t>9.M.AK</t>
  </si>
  <si>
    <t>9.M.AL</t>
  </si>
  <si>
    <t>9.M.AM</t>
  </si>
  <si>
    <t>9.M.AN</t>
  </si>
  <si>
    <t>9.M.AO</t>
  </si>
  <si>
    <t>9.M.AP</t>
  </si>
  <si>
    <t>9.M.AQ</t>
  </si>
  <si>
    <t>9.M.AR</t>
  </si>
  <si>
    <t>9.M.AS</t>
  </si>
  <si>
    <t>9.M.AT</t>
  </si>
  <si>
    <t>9.M.AU</t>
  </si>
  <si>
    <t>9.M.BA</t>
  </si>
  <si>
    <t>9.M.AZ</t>
  </si>
  <si>
    <t>9.M.AW</t>
  </si>
  <si>
    <t>8.1.6</t>
  </si>
  <si>
    <t xml:space="preserve">Joues en plaques de plâtre </t>
  </si>
  <si>
    <t>8.1.6.1</t>
  </si>
  <si>
    <t xml:space="preserve">Joue verticales droites de 50cm hauteur </t>
  </si>
  <si>
    <t>ML</t>
  </si>
  <si>
    <t>Localisation : Au droit de la cage d'escalier dans dégagement 1 au rez de jardin</t>
  </si>
  <si>
    <t>8.1.7</t>
  </si>
  <si>
    <t>Isolation en sous face de plancher</t>
  </si>
  <si>
    <t>8.1.7.1</t>
  </si>
  <si>
    <t>Laine minérale - R &gt;&gt; 1,70 m².K/W</t>
  </si>
  <si>
    <t>Localisation : Sous toiture terrasse en plancher haut du rez de chaussée</t>
  </si>
  <si>
    <t>8.1.8</t>
  </si>
  <si>
    <t>Habillage banquette technique WC</t>
  </si>
  <si>
    <t>8.1.8.1</t>
  </si>
  <si>
    <t>Habillage avec 2 plaques de 18mm sur ossature</t>
  </si>
  <si>
    <t>Localisation : Pour wc suspendu dans WC PMR et WC</t>
  </si>
  <si>
    <t>8.1.9</t>
  </si>
  <si>
    <t>Raccord et reprise d'enduit en plâtre</t>
  </si>
  <si>
    <t>8.1.9.1</t>
  </si>
  <si>
    <t>Raccord en plâtre</t>
  </si>
  <si>
    <t>m2</t>
  </si>
  <si>
    <t>Localisation : Pour l'ensemble des locaux
Surface prévisionnelle</t>
  </si>
  <si>
    <t>8.1.10</t>
  </si>
  <si>
    <t xml:space="preserve">Garnissage, calfeutrements, raccords </t>
  </si>
  <si>
    <t>8.1.10.1</t>
  </si>
  <si>
    <t xml:space="preserve">Pour l'ensemble </t>
  </si>
  <si>
    <t>Ens</t>
  </si>
  <si>
    <t>3.&amp;</t>
  </si>
  <si>
    <t>Total H.T. :</t>
  </si>
  <si>
    <t>Total T.V.A. (20%) :</t>
  </si>
  <si>
    <t>Total T.T.C. :</t>
  </si>
  <si>
    <t>8.2</t>
  </si>
  <si>
    <t>Peinture</t>
  </si>
  <si>
    <t>8.2.1</t>
  </si>
  <si>
    <t>Peinture alkyde en phase aqueuse</t>
  </si>
  <si>
    <t>8.2.1.1</t>
  </si>
  <si>
    <t>Peinture en plafond - Support plaques de plâtre</t>
  </si>
  <si>
    <t>Localisation : REZ DE JARDIN : archives et chaufferie</t>
  </si>
  <si>
    <t>Localisation : Joue verticale au droit de la cage d'escalier dans dégagement 1</t>
  </si>
  <si>
    <t xml:space="preserve">Localisation : REZ DE CHAUSSEE : réserve extincteurs </t>
  </si>
  <si>
    <t>8.2.1.2</t>
  </si>
  <si>
    <t>Peinture en plafond - Support existant</t>
  </si>
  <si>
    <t>Localisation : REZ DE JARDIN : sous-face paillasse escalier dans rangement</t>
  </si>
  <si>
    <t>8.2.1.3</t>
  </si>
  <si>
    <t>Peinture sur parois verticales - Support plaques de plâtre.</t>
  </si>
  <si>
    <t>Localisation : Pour l'ensemble des locaux</t>
  </si>
  <si>
    <t>9.M.CH</t>
  </si>
  <si>
    <t>9.M.CF</t>
  </si>
  <si>
    <t>9.M.CG</t>
  </si>
  <si>
    <t>9.M.CE</t>
  </si>
  <si>
    <t>9.M.CD</t>
  </si>
  <si>
    <t>9.M.CC</t>
  </si>
  <si>
    <t>9.M.AV</t>
  </si>
  <si>
    <t>9.M.BB</t>
  </si>
  <si>
    <t>9.M.BC</t>
  </si>
  <si>
    <t>9.M.BD</t>
  </si>
  <si>
    <t>9.M.BE</t>
  </si>
  <si>
    <t>9.M.BF</t>
  </si>
  <si>
    <t>9.M.BG</t>
  </si>
  <si>
    <t>9.M.BH</t>
  </si>
  <si>
    <t>9.M.BI</t>
  </si>
  <si>
    <t>9.M.BJ</t>
  </si>
  <si>
    <t>9.M.BK</t>
  </si>
  <si>
    <t>9.M.BL</t>
  </si>
  <si>
    <t>9.M.CI</t>
  </si>
  <si>
    <t>9.M.CJ</t>
  </si>
  <si>
    <t>9.M.CK</t>
  </si>
  <si>
    <t>9.M.BM</t>
  </si>
  <si>
    <t>9.M.BN</t>
  </si>
  <si>
    <t>9.M.BO</t>
  </si>
  <si>
    <t>9.M.BP</t>
  </si>
  <si>
    <t>9.M.BQ</t>
  </si>
  <si>
    <t>9.M.BR</t>
  </si>
  <si>
    <t>9.M.BS</t>
  </si>
  <si>
    <t>9.M.BT</t>
  </si>
  <si>
    <t>9.M.BU</t>
  </si>
  <si>
    <t>9.M.BV</t>
  </si>
  <si>
    <t>9.M.BW</t>
  </si>
  <si>
    <t>9.M.BX</t>
  </si>
  <si>
    <t>9.M.BY</t>
  </si>
  <si>
    <t>9.M.BZ</t>
  </si>
  <si>
    <t>9.M.CA</t>
  </si>
  <si>
    <t>9.M.CB</t>
  </si>
  <si>
    <t>8.2.1.4</t>
  </si>
  <si>
    <t>Peinture sur parois verticales - Sur support existant</t>
  </si>
  <si>
    <t>8.2.2</t>
  </si>
  <si>
    <t>Peinture sur ouvrages bois intérieurs</t>
  </si>
  <si>
    <t>8.2.2.1</t>
  </si>
  <si>
    <t xml:space="preserve">Peinture sur ouvrage bois </t>
  </si>
  <si>
    <t>Localisation : Huisseries des blocs-portes intérieurs</t>
  </si>
  <si>
    <t xml:space="preserve">Localisation : Plinthes bois </t>
  </si>
  <si>
    <t>8.2.2.2</t>
  </si>
  <si>
    <t>Peintures sur porte prépeintes</t>
  </si>
  <si>
    <t>8.2.3</t>
  </si>
  <si>
    <t xml:space="preserve">Peinture sur ouvrages métalliques </t>
  </si>
  <si>
    <t>8.2.3.1</t>
  </si>
  <si>
    <t>Peinture sur ouvrages métalliques existants</t>
  </si>
  <si>
    <t>Localisation : Garde-corps de la cage d'escalier intérieur</t>
  </si>
  <si>
    <t>Localisation : Trappe d'accès au vide sanitaire dans archives</t>
  </si>
  <si>
    <t>Localisation : Trappe en façade Sud en allège de la salle de réunion</t>
  </si>
  <si>
    <t>8.2.4</t>
  </si>
  <si>
    <t>Peinture sur canalisations</t>
  </si>
  <si>
    <t>8.2.4.1</t>
  </si>
  <si>
    <t xml:space="preserve">A 2 couches compris préparation du support, couche d'impression.
</t>
  </si>
  <si>
    <t>Localisation : Sur canalisations apparentes (EF/EC, EU/EV, chauffage)</t>
  </si>
  <si>
    <t>8.2.5</t>
  </si>
  <si>
    <t>Peinture de sol</t>
  </si>
  <si>
    <t>8.2.5.1</t>
  </si>
  <si>
    <t>Peinture de sol epoxy</t>
  </si>
  <si>
    <t>Localisation : Réserve extincteurs</t>
  </si>
  <si>
    <t>Localisation : Chaufferie</t>
  </si>
  <si>
    <t>8.2.5.2</t>
  </si>
  <si>
    <t>Bande Zebra Noire et jaune</t>
  </si>
  <si>
    <t>Localisation : Bande signalétique de 20cm largeur en périphérie du quai dans garage</t>
  </si>
  <si>
    <t>Localisation : Bande signalétique sur l'emprise du débattement de la porte sectionnelle motorisée du garage</t>
  </si>
  <si>
    <t>8.3</t>
  </si>
  <si>
    <t>Nettoyage</t>
  </si>
  <si>
    <t>8.3.1</t>
  </si>
  <si>
    <t>Nettoyage.</t>
  </si>
  <si>
    <t>8.3.1.1</t>
  </si>
  <si>
    <t>Pour l'ensemble</t>
  </si>
  <si>
    <t>Localisation : Pour l'ensemble du bâtiment</t>
  </si>
  <si>
    <t>RECAPITULATIF
Lot n°8 Plâtrerie Peinture</t>
  </si>
  <si>
    <t>RECAPITULATIF DES CHAPITRES</t>
  </si>
  <si>
    <t>8.1 - Plâtrerie</t>
  </si>
  <si>
    <t>8.2 - Peinture</t>
  </si>
  <si>
    <t>8.3 - Nettoyage</t>
  </si>
  <si>
    <t>Total du lot Plâtrerie Peinture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</si>
  <si>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</si>
  <si>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</si>
  <si>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</si>
  <si>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</si>
  <si>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</si>
  <si>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</si>
  <si>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</si>
  <si>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</si>
  <si>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</si>
  <si>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</si>
  <si>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</si>
  <si>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</si>
  <si>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</si>
  <si>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</si>
  <si>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</si>
  <si>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</si>
  <si>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</si>
  <si>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</si>
  <si>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</si>
  <si>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</si>
  <si>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</si>
  <si>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</si>
  <si>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</si>
  <si>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</si>
  <si>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</si>
  <si>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</si>
  <si>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</si>
  <si>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</si>
  <si>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</si>
  <si>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</si>
  <si>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</si>
  <si>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</si>
  <si>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Restructuration et réhabilitation du bâtiment PC Sécurité des Cézeaux</t>
  </si>
  <si>
    <t>11/05/2025</t>
  </si>
  <si>
    <t>DCE</t>
  </si>
  <si>
    <t>13, avenue Blaise Pascal</t>
  </si>
  <si>
    <t>63170 Aubière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</si>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</sst>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>
  <numFmts count="7">
    <numFmt numFmtId="164" formatCode="#,##0.00"/>
    <numFmt numFmtId="165" formatCode="0.00%"/>
    <numFmt numFmtId="166" formatCode="#,##0"/>
    <numFmt numFmtId="167" formatCode="#,##0.00\ [$€];[Red]-#,##0.00\ [$€]"/>
    <numFmt numFmtId="168" formatCode="00000"/>
    <numFmt numFmtId="169" formatCode="0#&quot; &quot;##&quot; &quot;##&quot; &quot;##&quot; &quot;##"/>
    <numFmt numFmtId="170" formatCode="#,##0.000"/>
  </numFmts>
  <fonts count="2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sz val="7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sz val="7"/>
      <color rgb="FF000000"/>
      <name val="Arial"/>
      <family val="2"/>
    </font>
    <font>
      <b/>
      <u/>
      <sz val="12"/>
      <color rgb="FF000000"/>
      <name val="Arial"/>
      <family val="2"/>
    </font>
    <font>
      <sz val="6"/>
      <color rgb="FF000000"/>
      <name val="Arial"/>
      <family val="2"/>
    </font>
    <font>
      <b/>
      <sz val="9"/>
      <color rgb="FF00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rgb="FF000000"/>
      <name val="Arial"/>
      <family val="2"/>
    </font>
    <font>
      <i/>
      <sz val="8"/>
      <color rgb="FF000000"/>
      <name val="Arial"/>
      <family val="2"/>
    </font>
    <font>
      <b/>
      <sz val="10"/>
      <color rgb="FF000000"/>
      <name val="Arial"/>
      <family val="2"/>
    </font>
    <font>
      <b/>
      <u/>
      <sz val="12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4" fillId="2" borderId="0" xfId="0" applyFont="1" applyFill="1" applyAlignment="1">
      <alignment vertical="top" wrapText="1"/>
    </xf>
    <xf numFmtId="0" fontId="5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8" fillId="0" borderId="10" xfId="0" applyFont="1" applyBorder="1" applyAlignment="1">
      <alignment vertical="top" wrapText="1"/>
    </xf>
    <xf numFmtId="0" fontId="9" fillId="0" borderId="10" xfId="0" applyFont="1" applyBorder="1" applyAlignment="1">
      <alignment vertical="top" wrapText="1"/>
    </xf>
    <xf numFmtId="0" fontId="10" fillId="0" borderId="10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2" fillId="0" borderId="10" xfId="0" applyFont="1" applyBorder="1" applyAlignment="1">
      <alignment vertical="top" wrapText="1"/>
    </xf>
    <xf numFmtId="0" fontId="13" fillId="0" borderId="9" xfId="0" applyFont="1" applyBorder="1" applyAlignment="1">
      <alignment horizontal="right" vertical="top" wrapText="1"/>
    </xf>
    <xf numFmtId="164" fontId="13" fillId="0" borderId="9" xfId="0" applyNumberFormat="1" applyFont="1" applyBorder="1" applyAlignment="1">
      <alignment horizontal="right" vertical="top" wrapText="1"/>
    </xf>
    <xf numFmtId="164" fontId="11" fillId="0" borderId="11" xfId="0" applyNumberFormat="1" applyFont="1" applyBorder="1" applyAlignment="1" applyProtection="1">
      <alignment vertical="top" wrapText="1"/>
      <protection locked="0"/>
    </xf>
    <xf numFmtId="164" fontId="11" fillId="0" borderId="9" xfId="0" applyNumberFormat="1" applyFont="1" applyBorder="1" applyAlignment="1">
      <alignment vertical="top" wrapText="1"/>
    </xf>
    <xf numFmtId="165" fontId="4" fillId="0" borderId="0" xfId="0" applyNumberFormat="1" applyFont="1" applyAlignment="1">
      <alignment horizontal="right" vertical="top" wrapText="1"/>
    </xf>
    <xf numFmtId="0" fontId="14" fillId="0" borderId="10" xfId="0" applyFont="1" applyBorder="1" applyAlignment="1">
      <alignment vertical="top" wrapText="1"/>
    </xf>
    <xf numFmtId="166" fontId="13" fillId="0" borderId="9" xfId="0" applyNumberFormat="1" applyFont="1" applyBorder="1" applyAlignment="1">
      <alignment horizontal="right" vertical="top" wrapText="1"/>
    </xf>
    <xf numFmtId="0" fontId="15" fillId="0" borderId="1" xfId="0" applyFont="1" applyBorder="1" applyAlignment="1">
      <alignment vertical="top" wrapText="1"/>
    </xf>
    <xf numFmtId="0" fontId="15" fillId="0" borderId="2" xfId="0" applyFont="1" applyBorder="1" applyAlignment="1">
      <alignment vertical="top" wrapText="1"/>
    </xf>
    <xf numFmtId="0" fontId="15" fillId="0" borderId="2" xfId="0" applyFont="1" applyBorder="1" applyAlignment="1">
      <alignment horizontal="right" vertical="top" wrapText="1"/>
    </xf>
    <xf numFmtId="0" fontId="15" fillId="0" borderId="3" xfId="0" applyFont="1" applyBorder="1" applyAlignment="1">
      <alignment horizontal="right" vertical="top" wrapText="1"/>
    </xf>
    <xf numFmtId="0" fontId="1" fillId="0" borderId="4" xfId="0" applyFont="1" applyBorder="1" applyAlignment="1">
      <alignment vertical="top" wrapText="1"/>
    </xf>
    <xf numFmtId="0" fontId="15" fillId="0" borderId="6" xfId="0" applyFont="1" applyBorder="1" applyAlignment="1">
      <alignment vertical="top" wrapText="1"/>
    </xf>
    <xf numFmtId="0" fontId="15" fillId="0" borderId="7" xfId="0" applyFont="1" applyBorder="1" applyAlignment="1">
      <alignment vertical="top" wrapText="1"/>
    </xf>
    <xf numFmtId="167" fontId="15" fillId="0" borderId="7" xfId="0" applyNumberFormat="1" applyFont="1" applyBorder="1" applyAlignment="1">
      <alignment horizontal="right" vertical="top" wrapText="1"/>
    </xf>
    <xf numFmtId="167" fontId="15" fillId="0" borderId="8" xfId="0" applyNumberFormat="1" applyFont="1" applyBorder="1" applyAlignment="1">
      <alignment horizontal="right" vertical="top" wrapText="1"/>
    </xf>
    <xf numFmtId="0" fontId="15" fillId="0" borderId="4" xfId="0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167" fontId="15" fillId="0" borderId="0" xfId="0" applyNumberFormat="1" applyFont="1" applyAlignment="1">
      <alignment horizontal="right" vertical="top" wrapText="1"/>
    </xf>
    <xf numFmtId="167" fontId="15" fillId="0" borderId="5" xfId="0" applyNumberFormat="1" applyFont="1" applyBorder="1" applyAlignment="1">
      <alignment horizontal="righ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0" xfId="0" applyFont="1" applyAlignment="1">
      <alignment horizontal="center" vertical="top" wrapText="1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vertical="top" wrapText="1"/>
    </xf>
    <xf numFmtId="167" fontId="18" fillId="0" borderId="0" xfId="0" applyNumberFormat="1" applyFont="1" applyAlignment="1">
      <alignment horizontal="right" vertical="top" wrapText="1"/>
    </xf>
    <xf numFmtId="0" fontId="18" fillId="0" borderId="12" xfId="0" applyFont="1" applyBorder="1" applyAlignment="1">
      <alignment vertical="top" wrapText="1"/>
    </xf>
    <xf numFmtId="0" fontId="18" fillId="0" borderId="13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3" fillId="0" borderId="17" xfId="0" applyFont="1" applyBorder="1" applyAlignment="1">
      <alignment vertical="top" wrapText="1"/>
    </xf>
    <xf numFmtId="167" fontId="3" fillId="0" borderId="0" xfId="0" applyNumberFormat="1" applyFont="1" applyAlignment="1">
      <alignment vertical="top" wrapText="1"/>
    </xf>
    <xf numFmtId="167" fontId="1" fillId="0" borderId="0" xfId="0" applyNumberFormat="1" applyFont="1" applyAlignment="1">
      <alignment vertical="top" wrapText="1"/>
    </xf>
    <xf numFmtId="167" fontId="1" fillId="0" borderId="18" xfId="0" applyNumberFormat="1" applyFont="1" applyBorder="1" applyAlignment="1">
      <alignment vertical="top" wrapText="1"/>
    </xf>
    <xf numFmtId="0" fontId="3" fillId="0" borderId="19" xfId="0" applyFont="1" applyBorder="1" applyAlignment="1">
      <alignment vertical="top" wrapText="1"/>
    </xf>
    <xf numFmtId="0" fontId="1" fillId="0" borderId="20" xfId="0" applyFont="1" applyBorder="1" applyAlignment="1">
      <alignment vertical="top" wrapText="1"/>
    </xf>
    <xf numFmtId="167" fontId="3" fillId="0" borderId="20" xfId="0" applyNumberFormat="1" applyFont="1" applyBorder="1" applyAlignment="1">
      <alignment vertical="top" wrapText="1"/>
    </xf>
    <xf numFmtId="167" fontId="1" fillId="0" borderId="20" xfId="0" applyNumberFormat="1" applyFont="1" applyBorder="1" applyAlignment="1">
      <alignment vertical="top" wrapText="1"/>
    </xf>
    <xf numFmtId="167" fontId="1" fillId="0" borderId="21" xfId="0" applyNumberFormat="1" applyFont="1" applyBorder="1" applyAlignment="1">
      <alignment vertical="top" wrapText="1"/>
    </xf>
    <xf numFmtId="0" fontId="19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19" fillId="0" borderId="20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1" fillId="0" borderId="22" xfId="0" applyFont="1" applyBorder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9" xfId="0" applyFont="1" applyBorder="1" applyAlignment="1">
      <alignment vertical="top" wrapText="1"/>
    </xf>
    <xf numFmtId="165" fontId="6" fillId="0" borderId="23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65" fontId="6" fillId="0" borderId="10" xfId="0" applyNumberFormat="1" applyFont="1" applyBorder="1" applyAlignment="1">
      <alignment horizontal="right" vertical="top" wrapText="1"/>
    </xf>
    <xf numFmtId="165" fontId="6" fillId="0" borderId="24" xfId="0" applyNumberFormat="1" applyFont="1" applyBorder="1" applyAlignment="1">
      <alignment horizontal="right" vertical="top" wrapText="1"/>
    </xf>
    <xf numFmtId="0" fontId="18" fillId="0" borderId="0" xfId="0" applyFont="1" applyAlignment="1">
      <alignment horizontal="center" vertical="top" wrapText="1"/>
    </xf>
    <xf numFmtId="0" fontId="6" fillId="0" borderId="11" xfId="0" applyFont="1" applyBorder="1" applyAlignment="1" applyProtection="1">
      <alignment vertical="top" wrapText="1"/>
      <protection locked="0"/>
    </xf>
    <xf numFmtId="168" fontId="6" fillId="0" borderId="11" xfId="0" applyNumberFormat="1" applyFont="1" applyBorder="1" applyAlignment="1" applyProtection="1">
      <alignment vertical="top" wrapText="1"/>
      <protection locked="0"/>
    </xf>
    <xf numFmtId="169" fontId="6" fillId="0" borderId="11" xfId="0" applyNumberFormat="1" applyFont="1" applyBorder="1" applyAlignment="1" applyProtection="1">
      <alignment vertical="top" wrapText="1"/>
      <protection locked="0"/>
    </xf>
    <xf numFmtId="0" fontId="20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6" fillId="0" borderId="11" xfId="0" applyFont="1" applyBorder="1" applyAlignment="1" applyProtection="1">
      <alignment horizontal="center" vertical="top" wrapText="1"/>
      <protection locked="0"/>
    </xf>
    <xf numFmtId="170" fontId="6" fillId="0" borderId="11" xfId="0" applyNumberFormat="1" applyFont="1" applyBorder="1" applyAlignment="1" applyProtection="1">
      <alignment horizontal="right" vertical="top" wrapText="1"/>
      <protection locked="0"/>
    </xf>
    <xf numFmtId="167" fontId="6" fillId="0" borderId="11" xfId="0" applyNumberFormat="1" applyFont="1" applyBorder="1" applyAlignment="1" applyProtection="1">
      <alignment horizontal="right" vertical="top" wrapText="1"/>
      <protection locked="0"/>
    </xf>
    <xf numFmtId="167" fontId="6" fillId="0" borderId="9" xfId="0" applyNumberFormat="1" applyFont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jpeg"/><Relationship Id="rId3" Type="http://schemas.openxmlformats.org/officeDocument/2006/relationships/image" Target="../media/image3.jpeg"/><Relationship Id="rId4" Type="http://schemas.openxmlformats.org/officeDocument/2006/relationships/image" Target="../media/image4.png"/><Relationship Id="rId5" Type="http://schemas.openxmlformats.org/officeDocument/2006/relationships/image" Target="../media/image5.png"/><Relationship Id="rId6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33338</xdr:colOff>
      <xdr:row>49</xdr:row>
      <xdr:rowOff>9525</xdr:rowOff>
    </xdr:from>
    <xdr:to>
      <xdr:col>4</xdr:col>
      <xdr:colOff>922337</xdr:colOff>
      <xdr:row>56</xdr:row>
      <xdr:rowOff>98425</xdr:rowOff>
    </xdr:to>
    <xdr:pic>
      <xdr:nvPicPr>
        <xdr:cNvPr id="2" name="Picture 1" descr="{898e9b76-1dc0-4563-9116-5a07848e2b91}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57513" y="5610225"/>
          <a:ext cx="889000" cy="889000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81</xdr:row>
      <xdr:rowOff>19050</xdr:rowOff>
    </xdr:from>
    <xdr:to>
      <xdr:col>1</xdr:col>
      <xdr:colOff>636587</xdr:colOff>
      <xdr:row>83</xdr:row>
      <xdr:rowOff>92075</xdr:rowOff>
    </xdr:to>
    <xdr:pic>
      <xdr:nvPicPr>
        <xdr:cNvPr id="3" name="Picture 2" descr="{ee6932f6-a68d-4110-859f-e3a1166ec3d3}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863" y="9277350"/>
          <a:ext cx="603250" cy="301625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74</xdr:row>
      <xdr:rowOff>38100</xdr:rowOff>
    </xdr:from>
    <xdr:to>
      <xdr:col>1</xdr:col>
      <xdr:colOff>636587</xdr:colOff>
      <xdr:row>76</xdr:row>
      <xdr:rowOff>70164</xdr:rowOff>
    </xdr:to>
    <xdr:pic>
      <xdr:nvPicPr>
        <xdr:cNvPr id="4" name="Picture 3" descr="{197f38ba-0e7c-47ea-9b94-4722730c6cc7}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2863" y="8496300"/>
          <a:ext cx="603250" cy="260664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</xdr:colOff>
      <xdr:row>66</xdr:row>
      <xdr:rowOff>100013</xdr:rowOff>
    </xdr:from>
    <xdr:to>
      <xdr:col>1</xdr:col>
      <xdr:colOff>641350</xdr:colOff>
      <xdr:row>70</xdr:row>
      <xdr:rowOff>17244</xdr:rowOff>
    </xdr:to>
    <xdr:pic>
      <xdr:nvPicPr>
        <xdr:cNvPr id="5" name="Picture 4" descr="{d327fad4-4c98-449f-8ca0-1f18808cbed3}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7625" y="7643813"/>
          <a:ext cx="603250" cy="374431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59</xdr:row>
      <xdr:rowOff>100013</xdr:rowOff>
    </xdr:from>
    <xdr:to>
      <xdr:col>1</xdr:col>
      <xdr:colOff>636587</xdr:colOff>
      <xdr:row>63</xdr:row>
      <xdr:rowOff>13124</xdr:rowOff>
    </xdr:to>
    <xdr:pic>
      <xdr:nvPicPr>
        <xdr:cNvPr id="6" name="Picture 5" descr="{242afe9d-720c-40fe-84d3-d53d01a2c8bf}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2863" y="6843713"/>
          <a:ext cx="603250" cy="370312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51</xdr:row>
      <xdr:rowOff>95250</xdr:rowOff>
    </xdr:from>
    <xdr:to>
      <xdr:col>1</xdr:col>
      <xdr:colOff>636587</xdr:colOff>
      <xdr:row>57</xdr:row>
      <xdr:rowOff>12700</xdr:rowOff>
    </xdr:to>
    <xdr:pic>
      <xdr:nvPicPr>
        <xdr:cNvPr id="7" name="Picture 6" descr="{09b0f584-6901-4a97-9974-e30a9faa2392}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2863" y="5924550"/>
          <a:ext cx="603250" cy="603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B1:I87"/>
  <sheetViews>
    <sheetView showGridLines="0" workbookViewId="0"/>
  </sheetViews>
  <sheetFormatPr defaultRowHeight="9.001125" customHeight="1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.00113" customHeight="1">
      <c r="B1" s="1"/>
      <c r="C1" s="2"/>
      <c r="D1" s="3"/>
      <c r="E1" s="3"/>
      <c r="F1" s="3"/>
      <c r="G1" s="3"/>
      <c r="H1" s="3"/>
      <c r="I1" s="4"/>
    </row>
    <row r="2" spans="2:9" ht="9.00113" customHeight="1">
      <c r="B2" s="5"/>
      <c r="C2" s="6"/>
      <c r="D2" s="7"/>
      <c r="E2" s="7"/>
      <c r="F2" s="7"/>
      <c r="G2" s="7"/>
      <c r="H2" s="7"/>
      <c r="I2" s="8"/>
    </row>
    <row r="3" spans="2:9" ht="9.00113" customHeight="1">
      <c r="B3" s="5"/>
      <c r="C3" s="6"/>
      <c r="D3" s="7"/>
      <c r="E3" s="7"/>
      <c r="F3" s="7"/>
      <c r="G3" s="7"/>
      <c r="H3" s="7"/>
      <c r="I3" s="8"/>
    </row>
    <row r="4" spans="2:9" ht="9.00113" customHeight="1">
      <c r="B4" s="5"/>
      <c r="C4" s="6"/>
      <c r="D4" s="7"/>
      <c r="E4" s="7"/>
      <c r="F4" s="7"/>
      <c r="G4" s="7"/>
      <c r="H4" s="7"/>
      <c r="I4" s="8"/>
    </row>
    <row r="5" spans="2:9" ht="9.00113" customHeight="1">
      <c r="B5" s="5"/>
      <c r="C5" s="6"/>
      <c r="D5" s="7"/>
      <c r="E5" s="7"/>
      <c r="F5" s="7"/>
      <c r="G5" s="7"/>
      <c r="H5" s="7"/>
      <c r="I5" s="8"/>
    </row>
    <row r="6" spans="2:9" ht="9.00113" customHeight="1">
      <c r="B6" s="5"/>
      <c r="C6" s="6"/>
      <c r="D6" s="7"/>
      <c r="E6" s="7"/>
      <c r="F6" s="7"/>
      <c r="G6" s="7"/>
      <c r="H6" s="7"/>
      <c r="I6" s="8"/>
    </row>
    <row r="7" spans="2:9" ht="9.00113" customHeight="1">
      <c r="B7" s="5"/>
      <c r="C7" s="6"/>
      <c r="D7" s="7"/>
      <c r="E7" s="7"/>
      <c r="F7" s="7"/>
      <c r="G7" s="7"/>
      <c r="H7" s="7"/>
      <c r="I7" s="8"/>
    </row>
    <row r="8" spans="2:9" ht="9.00113" customHeight="1">
      <c r="B8" s="5"/>
      <c r="C8" s="6"/>
      <c r="D8" s="7"/>
      <c r="E8" s="7"/>
      <c r="F8" s="7"/>
      <c r="G8" s="7"/>
      <c r="H8" s="7"/>
      <c r="I8" s="8"/>
    </row>
    <row r="9" spans="2:9" ht="9.00113" customHeight="1">
      <c r="B9" s="5"/>
      <c r="C9" s="6"/>
      <c r="D9" s="7"/>
      <c r="E9" s="7"/>
      <c r="F9" s="7"/>
      <c r="G9" s="7"/>
      <c r="H9" s="7"/>
      <c r="I9" s="8"/>
    </row>
    <row r="10" spans="2:9" ht="9.00113" customHeight="1">
      <c r="B10" s="5"/>
      <c r="C10" s="6"/>
      <c r="D10" s="7"/>
      <c r="E10" s="7"/>
      <c r="F10" s="7"/>
      <c r="G10" s="7"/>
      <c r="H10" s="7"/>
      <c r="I10" s="8"/>
    </row>
    <row r="11" spans="2:9" ht="9.00113" customHeight="1">
      <c r="B11" s="5"/>
      <c r="C11" s="6"/>
      <c r="D11" s="7"/>
      <c r="E11" s="9">
        <f>IF('Paramètres'!C5&lt;&gt;"",'Paramètres'!C5,"")</f>
        <v/>
      </c>
      <c r="F11" s="9"/>
      <c r="G11" s="9"/>
      <c r="H11" s="9"/>
      <c r="I11" s="8"/>
    </row>
    <row r="12" spans="2:9" ht="9.00113" customHeight="1">
      <c r="B12" s="5"/>
      <c r="C12" s="6"/>
      <c r="D12" s="7"/>
      <c r="E12" s="9"/>
      <c r="F12" s="9"/>
      <c r="G12" s="9"/>
      <c r="H12" s="9"/>
      <c r="I12" s="8"/>
    </row>
    <row r="13" spans="2:9" ht="9.00113" customHeight="1">
      <c r="B13" s="5"/>
      <c r="C13" s="6"/>
      <c r="D13" s="7"/>
      <c r="E13" s="9"/>
      <c r="F13" s="9"/>
      <c r="G13" s="9"/>
      <c r="H13" s="9"/>
      <c r="I13" s="8"/>
    </row>
    <row r="14" spans="2:9" ht="9.00113" customHeight="1">
      <c r="B14" s="5"/>
      <c r="C14" s="6"/>
      <c r="D14" s="7"/>
      <c r="E14" s="9"/>
      <c r="F14" s="9"/>
      <c r="G14" s="9"/>
      <c r="H14" s="9"/>
      <c r="I14" s="8"/>
    </row>
    <row r="15" spans="2:9" ht="9.00113" customHeight="1">
      <c r="B15" s="5"/>
      <c r="C15" s="6"/>
      <c r="D15" s="7"/>
      <c r="E15" s="9"/>
      <c r="F15" s="9"/>
      <c r="G15" s="9"/>
      <c r="H15" s="9"/>
      <c r="I15" s="8"/>
    </row>
    <row r="16" spans="2:9" ht="9.00113" customHeight="1">
      <c r="B16" s="5"/>
      <c r="C16" s="6"/>
      <c r="D16" s="7"/>
      <c r="E16" s="9"/>
      <c r="F16" s="9"/>
      <c r="G16" s="9"/>
      <c r="H16" s="9"/>
      <c r="I16" s="8"/>
    </row>
    <row r="17" spans="2:9" ht="9.00113" customHeight="1">
      <c r="B17" s="5"/>
      <c r="C17" s="6"/>
      <c r="D17" s="7"/>
      <c r="E17" s="9"/>
      <c r="F17" s="9"/>
      <c r="G17" s="9"/>
      <c r="H17" s="9"/>
      <c r="I17" s="8"/>
    </row>
    <row r="18" spans="2:9" ht="9.00113" customHeight="1">
      <c r="B18" s="5"/>
      <c r="C18" s="6"/>
      <c r="D18" s="7"/>
      <c r="E18" s="9"/>
      <c r="F18" s="9"/>
      <c r="G18" s="9"/>
      <c r="H18" s="9"/>
      <c r="I18" s="8"/>
    </row>
    <row r="19" spans="2:9" ht="9.00113" customHeight="1">
      <c r="B19" s="5"/>
      <c r="C19" s="6"/>
      <c r="D19" s="7"/>
      <c r="E19" s="9"/>
      <c r="F19" s="9"/>
      <c r="G19" s="9"/>
      <c r="H19" s="9"/>
      <c r="I19" s="8"/>
    </row>
    <row r="20" spans="2:9" ht="9.00113" customHeight="1">
      <c r="B20" s="5"/>
      <c r="C20" s="6"/>
      <c r="D20" s="7"/>
      <c r="E20" s="9">
        <f>IF('Paramètres'!C24&lt;&gt;"",'Paramètres'!C24,"") &amp; CHAR(10) &amp; IF('Paramètres'!C26&lt;&gt;"",'Paramètres'!C26,"") &amp; CHAR(10) &amp; IF('Paramètres'!C28&lt;&gt;"",'Paramètres'!C28,"")</f>
        <v/>
      </c>
      <c r="F20" s="9"/>
      <c r="G20" s="9"/>
      <c r="H20" s="9"/>
      <c r="I20" s="8"/>
    </row>
    <row r="21" spans="2:9" ht="9.00113" customHeight="1">
      <c r="B21" s="5"/>
      <c r="C21" s="6"/>
      <c r="D21" s="7"/>
      <c r="E21" s="9"/>
      <c r="F21" s="9"/>
      <c r="G21" s="9"/>
      <c r="H21" s="9"/>
      <c r="I21" s="8"/>
    </row>
    <row r="22" spans="2:9" ht="9.00113" customHeight="1">
      <c r="B22" s="5"/>
      <c r="C22" s="6"/>
      <c r="D22" s="7"/>
      <c r="E22" s="9"/>
      <c r="F22" s="9"/>
      <c r="G22" s="9"/>
      <c r="H22" s="9"/>
      <c r="I22" s="8"/>
    </row>
    <row r="23" spans="2:9" ht="9.00113" customHeight="1">
      <c r="B23" s="5"/>
      <c r="C23" s="6"/>
      <c r="D23" s="7"/>
      <c r="E23" s="9"/>
      <c r="F23" s="9"/>
      <c r="G23" s="9"/>
      <c r="H23" s="9"/>
      <c r="I23" s="8"/>
    </row>
    <row r="24" spans="2:9" ht="9.00113" customHeight="1">
      <c r="B24" s="5"/>
      <c r="C24" s="6"/>
      <c r="D24" s="7"/>
      <c r="E24" s="9"/>
      <c r="F24" s="9"/>
      <c r="G24" s="9"/>
      <c r="H24" s="9"/>
      <c r="I24" s="8"/>
    </row>
    <row r="25" spans="2:9" ht="9.00113" customHeight="1">
      <c r="B25" s="5"/>
      <c r="C25" s="6"/>
      <c r="D25" s="7"/>
      <c r="E25" s="9"/>
      <c r="F25" s="9"/>
      <c r="G25" s="9"/>
      <c r="H25" s="9"/>
      <c r="I25" s="8"/>
    </row>
    <row r="26" spans="2:9" ht="9.00113" customHeight="1">
      <c r="B26" s="5"/>
      <c r="C26" s="6"/>
      <c r="D26" s="7"/>
      <c r="E26" s="9"/>
      <c r="F26" s="9"/>
      <c r="G26" s="9"/>
      <c r="H26" s="9"/>
      <c r="I26" s="8"/>
    </row>
    <row r="27" spans="2:9" ht="9.00113" customHeight="1">
      <c r="B27" s="5"/>
      <c r="C27" s="6"/>
      <c r="D27" s="7"/>
      <c r="E27" s="9"/>
      <c r="F27" s="9"/>
      <c r="G27" s="9"/>
      <c r="H27" s="9"/>
      <c r="I27" s="8"/>
    </row>
    <row r="28" spans="2:9" ht="9.00113" customHeight="1">
      <c r="B28" s="5"/>
      <c r="C28" s="6"/>
      <c r="D28" s="7"/>
      <c r="E28" s="7"/>
      <c r="F28" s="7"/>
      <c r="G28" s="7"/>
      <c r="H28" s="7"/>
      <c r="I28" s="8"/>
    </row>
    <row r="29" spans="2:9" ht="9.00113" customHeight="1">
      <c r="B29" s="5"/>
      <c r="C29" s="6"/>
      <c r="D29" s="7"/>
      <c r="E29" s="7"/>
      <c r="F29" s="7"/>
      <c r="G29" s="7"/>
      <c r="H29" s="7"/>
      <c r="I29" s="8"/>
    </row>
    <row r="30" spans="2:9" ht="9.00113" customHeight="1">
      <c r="B30" s="5"/>
      <c r="C30" s="6"/>
      <c r="D30" s="7"/>
      <c r="E30" s="7"/>
      <c r="F30" s="7"/>
      <c r="G30" s="7"/>
      <c r="H30" s="7"/>
      <c r="I30" s="8"/>
    </row>
    <row r="31" spans="2:9" ht="9.00113" customHeight="1">
      <c r="B31" s="5"/>
      <c r="C31" s="6"/>
      <c r="D31" s="7"/>
      <c r="E31" s="7"/>
      <c r="F31" s="7"/>
      <c r="G31" s="7"/>
      <c r="H31" s="7"/>
      <c r="I31" s="8"/>
    </row>
    <row r="32" spans="2:9" ht="9.00113" customHeight="1">
      <c r="B32" s="5"/>
      <c r="C32" s="6"/>
      <c r="D32" s="7"/>
      <c r="E32" s="7"/>
      <c r="F32" s="7"/>
      <c r="G32" s="7"/>
      <c r="H32" s="7"/>
      <c r="I32" s="8"/>
    </row>
    <row r="33" spans="2:9" ht="9.00113" customHeight="1">
      <c r="B33" s="5"/>
      <c r="C33" s="6"/>
      <c r="D33" s="7"/>
      <c r="E33" s="7"/>
      <c r="F33" s="7"/>
      <c r="G33" s="7"/>
      <c r="H33" s="7"/>
      <c r="I33" s="8"/>
    </row>
    <row r="34" spans="2:9" ht="9.00113" customHeight="1">
      <c r="B34" s="5"/>
      <c r="C34" s="6"/>
      <c r="D34" s="7"/>
      <c r="E34" s="7"/>
      <c r="F34" s="7"/>
      <c r="G34" s="7"/>
      <c r="H34" s="7"/>
      <c r="I34" s="8"/>
    </row>
    <row r="35" spans="2:9" ht="9.00113" customHeight="1">
      <c r="B35" s="5"/>
      <c r="C35" s="6"/>
      <c r="D35" s="7"/>
      <c r="E35" s="7"/>
      <c r="F35" s="7"/>
      <c r="G35" s="7"/>
      <c r="H35" s="7"/>
      <c r="I35" s="8"/>
    </row>
    <row r="36" spans="2:9" ht="9.00113" customHeight="1">
      <c r="B36" s="5"/>
      <c r="C36" s="6"/>
      <c r="D36" s="7"/>
      <c r="E36" s="7"/>
      <c r="F36" s="7"/>
      <c r="G36" s="7"/>
      <c r="H36" s="7"/>
      <c r="I36" s="8"/>
    </row>
    <row r="37" spans="2:9" ht="9.00113" customHeight="1">
      <c r="B37" s="5"/>
      <c r="C37" s="6"/>
      <c r="D37" s="7"/>
      <c r="E37" s="7"/>
      <c r="F37" s="7"/>
      <c r="G37" s="7"/>
      <c r="H37" s="7"/>
      <c r="I37" s="8"/>
    </row>
    <row r="38" spans="2:9" ht="9.00113" customHeight="1">
      <c r="B38" s="5"/>
      <c r="C38" s="6"/>
      <c r="D38" s="7"/>
      <c r="E38" s="7"/>
      <c r="F38" s="7"/>
      <c r="G38" s="7"/>
      <c r="H38" s="7"/>
      <c r="I38" s="8"/>
    </row>
    <row r="39" spans="2:9" ht="9.00113" customHeight="1">
      <c r="B39" s="5"/>
      <c r="C39" s="6"/>
      <c r="D39" s="7"/>
      <c r="E39" s="7"/>
      <c r="F39" s="7"/>
      <c r="G39" s="7"/>
      <c r="H39" s="7"/>
      <c r="I39" s="8"/>
    </row>
    <row r="40" spans="2:9" ht="9.00113" customHeight="1">
      <c r="B40" s="5"/>
      <c r="C40" s="6"/>
      <c r="D40" s="7"/>
      <c r="E40" s="7"/>
      <c r="F40" s="7"/>
      <c r="G40" s="7"/>
      <c r="H40" s="7"/>
      <c r="I40" s="8"/>
    </row>
    <row r="41" spans="2:9" ht="9.00113" customHeight="1">
      <c r="B41" s="5"/>
      <c r="C41" s="6"/>
      <c r="D41" s="7"/>
      <c r="E41" s="7"/>
      <c r="F41" s="7"/>
      <c r="G41" s="7"/>
      <c r="H41" s="7"/>
      <c r="I41" s="8"/>
    </row>
    <row r="42" spans="2:9" ht="9.00113" customHeight="1">
      <c r="B42" s="5"/>
      <c r="C42" s="6"/>
      <c r="D42" s="7"/>
      <c r="E42" s="7"/>
      <c r="F42" s="7"/>
      <c r="G42" s="7"/>
      <c r="H42" s="7"/>
      <c r="I42" s="8"/>
    </row>
    <row r="43" spans="2:9" ht="9.00113" customHeight="1">
      <c r="B43" s="5"/>
      <c r="C43" s="6"/>
      <c r="D43" s="7"/>
      <c r="E43" s="7"/>
      <c r="F43" s="7"/>
      <c r="G43" s="7"/>
      <c r="H43" s="7"/>
      <c r="I43" s="8"/>
    </row>
    <row r="44" spans="2:9" ht="9.00113" customHeight="1">
      <c r="B44" s="5"/>
      <c r="C44" s="6"/>
      <c r="D44" s="7"/>
      <c r="E44" s="7"/>
      <c r="F44" s="7"/>
      <c r="G44" s="7"/>
      <c r="H44" s="7"/>
      <c r="I44" s="8"/>
    </row>
    <row r="45" spans="2:9" ht="9.00113" customHeight="1">
      <c r="B45" s="5"/>
      <c r="C45" s="6"/>
      <c r="D45" s="7"/>
      <c r="E45" s="7"/>
      <c r="F45" s="7"/>
      <c r="G45" s="7"/>
      <c r="H45" s="7"/>
      <c r="I45" s="8"/>
    </row>
    <row r="46" spans="2:9" ht="9.00113" customHeight="1">
      <c r="B46" s="5"/>
      <c r="C46" s="6"/>
      <c r="D46" s="7"/>
      <c r="E46" s="7"/>
      <c r="F46" s="7"/>
      <c r="G46" s="7"/>
      <c r="H46" s="7"/>
      <c r="I46" s="8"/>
    </row>
    <row r="47" spans="2:9" ht="9.00113" customHeight="1">
      <c r="B47" s="5"/>
      <c r="C47" s="6"/>
      <c r="D47" s="7"/>
      <c r="E47" s="7"/>
      <c r="F47" s="10" t="s">
        <v>4</v>
      </c>
      <c r="G47" s="7"/>
      <c r="H47" s="7"/>
      <c r="I47" s="8"/>
    </row>
    <row r="48" spans="2:9" ht="9.00113" customHeight="1">
      <c r="B48" s="5"/>
      <c r="C48" s="6"/>
      <c r="D48" s="7"/>
      <c r="E48" s="7"/>
      <c r="F48" s="7"/>
      <c r="G48" s="7"/>
      <c r="H48" s="7"/>
      <c r="I48" s="8"/>
    </row>
    <row r="49" spans="2:9" ht="9.00113" customHeight="1">
      <c r="B49" s="5"/>
      <c r="C49" s="6"/>
      <c r="D49" s="7"/>
      <c r="E49" s="7"/>
      <c r="F49" s="7"/>
      <c r="G49" s="7"/>
      <c r="H49" s="7"/>
      <c r="I49" s="8"/>
    </row>
    <row r="50" spans="2:9" ht="9.00113" customHeight="1">
      <c r="B50" s="5"/>
      <c r="C50" s="6"/>
      <c r="D50" s="7"/>
      <c r="E50" s="7"/>
      <c r="F50" s="7"/>
      <c r="G50" s="7"/>
      <c r="H50" s="7"/>
      <c r="I50" s="8"/>
    </row>
    <row r="51" spans="2:9" ht="9.00113" customHeight="1">
      <c r="B51" s="5"/>
      <c r="C51" s="6"/>
      <c r="D51" s="7"/>
      <c r="E51" s="7"/>
      <c r="F51" s="7"/>
      <c r="G51" s="7"/>
      <c r="H51" s="7"/>
      <c r="I51" s="8"/>
    </row>
    <row r="52" spans="2:9" ht="9.00113" customHeight="1">
      <c r="B52" s="5"/>
      <c r="C52" s="11" t="s">
        <v>9</v>
      </c>
      <c r="D52" s="7"/>
      <c r="E52" s="7"/>
      <c r="F52" s="7"/>
      <c r="G52" s="7"/>
      <c r="H52" s="7"/>
      <c r="I52" s="8"/>
    </row>
    <row r="53" spans="2:9" ht="9.00113" customHeight="1">
      <c r="B53" s="5"/>
      <c r="C53" s="6"/>
      <c r="D53" s="7"/>
      <c r="E53" s="7"/>
      <c r="F53" s="7"/>
      <c r="G53" s="7"/>
      <c r="H53" s="7"/>
      <c r="I53" s="8"/>
    </row>
    <row r="54" spans="2:9" ht="9.00113" customHeight="1">
      <c r="B54" s="5"/>
      <c r="C54" s="6"/>
      <c r="D54" s="7"/>
      <c r="E54" s="7"/>
      <c r="F54" s="7"/>
      <c r="G54" s="7"/>
      <c r="H54" s="7"/>
      <c r="I54" s="8"/>
    </row>
    <row r="55" spans="2:9" ht="9.00113" customHeight="1">
      <c r="B55" s="5"/>
      <c r="C55" s="6"/>
      <c r="D55" s="7"/>
      <c r="E55" s="7"/>
      <c r="F55" s="7"/>
      <c r="G55" s="7"/>
      <c r="H55" s="7"/>
      <c r="I55" s="8"/>
    </row>
    <row r="56" spans="2:9" ht="9.00113" customHeight="1">
      <c r="B56" s="5"/>
      <c r="C56" s="6"/>
      <c r="D56" s="7"/>
      <c r="E56" s="7"/>
      <c r="F56" s="7"/>
      <c r="G56" s="7"/>
      <c r="H56" s="7"/>
      <c r="I56" s="8"/>
    </row>
    <row r="57" spans="2:9" ht="9.00113" customHeight="1">
      <c r="B57" s="5"/>
      <c r="C57" s="6"/>
      <c r="D57" s="7"/>
      <c r="E57" s="7"/>
      <c r="F57" s="7"/>
      <c r="G57" s="7"/>
      <c r="H57" s="7"/>
      <c r="I57" s="8"/>
    </row>
    <row r="58" spans="2:9" ht="9.00113" customHeight="1">
      <c r="B58" s="5"/>
      <c r="C58" s="6"/>
      <c r="D58" s="7"/>
      <c r="E58" s="7"/>
      <c r="F58" s="7"/>
      <c r="G58" s="7"/>
      <c r="H58" s="7"/>
      <c r="I58" s="8"/>
    </row>
    <row r="59" spans="2:9" ht="9.00113" customHeight="1">
      <c r="B59" s="5"/>
      <c r="C59" s="11" t="s">
        <v>8</v>
      </c>
      <c r="D59" s="7"/>
      <c r="E59" s="7"/>
      <c r="F59" s="7"/>
      <c r="G59" s="7"/>
      <c r="H59" s="7"/>
      <c r="I59" s="8"/>
    </row>
    <row r="60" spans="2:9" ht="9.00113" customHeight="1">
      <c r="B60" s="5"/>
      <c r="C60" s="6"/>
      <c r="D60" s="7"/>
      <c r="E60" s="7"/>
      <c r="F60" s="7"/>
      <c r="G60" s="7"/>
      <c r="H60" s="7"/>
      <c r="I60" s="8"/>
    </row>
    <row r="61" spans="2:9" ht="9.00113" customHeight="1">
      <c r="B61" s="5"/>
      <c r="C61" s="6"/>
      <c r="D61" s="7"/>
      <c r="E61" s="7"/>
      <c r="F61" s="7"/>
      <c r="G61" s="7"/>
      <c r="H61" s="7"/>
      <c r="I61" s="8"/>
    </row>
    <row r="62" spans="2:9" ht="9.00113" customHeight="1">
      <c r="B62" s="5"/>
      <c r="C62" s="6"/>
      <c r="D62" s="7"/>
      <c r="E62" s="12">
        <f>IF('Paramètres'!C9&lt;&gt;"",'Paramètres'!C9,"")</f>
        <v/>
      </c>
      <c r="F62" s="12"/>
      <c r="G62" s="12"/>
      <c r="H62" s="12"/>
      <c r="I62" s="8"/>
    </row>
    <row r="63" spans="2:9" ht="9.00113" customHeight="1">
      <c r="B63" s="5"/>
      <c r="C63" s="6"/>
      <c r="D63" s="7"/>
      <c r="E63" s="12"/>
      <c r="F63" s="12"/>
      <c r="G63" s="12"/>
      <c r="H63" s="12"/>
      <c r="I63" s="8"/>
    </row>
    <row r="64" spans="2:9" ht="9.00113" customHeight="1">
      <c r="B64" s="5"/>
      <c r="C64" s="6"/>
      <c r="D64" s="7"/>
      <c r="E64" s="12"/>
      <c r="F64" s="12"/>
      <c r="G64" s="12"/>
      <c r="H64" s="12"/>
      <c r="I64" s="8"/>
    </row>
    <row r="65" spans="2:9" ht="9.00113" customHeight="1">
      <c r="B65" s="5"/>
      <c r="C65" s="6"/>
      <c r="D65" s="7"/>
      <c r="E65" s="12"/>
      <c r="F65" s="12"/>
      <c r="G65" s="12"/>
      <c r="H65" s="12"/>
      <c r="I65" s="8"/>
    </row>
    <row r="66" spans="2:9" ht="9.00113" customHeight="1">
      <c r="B66" s="5"/>
      <c r="C66" s="11" t="s">
        <v>7</v>
      </c>
      <c r="D66" s="7"/>
      <c r="E66" s="12">
        <f>IF('Paramètres'!C11&lt;&gt;"",'Paramètres'!C11,"")</f>
        <v/>
      </c>
      <c r="F66" s="12"/>
      <c r="G66" s="12"/>
      <c r="H66" s="12"/>
      <c r="I66" s="8"/>
    </row>
    <row r="67" spans="2:9" ht="9.00113" customHeight="1">
      <c r="B67" s="5"/>
      <c r="C67" s="6"/>
      <c r="D67" s="7"/>
      <c r="E67" s="12"/>
      <c r="F67" s="12"/>
      <c r="G67" s="12"/>
      <c r="H67" s="12"/>
      <c r="I67" s="8"/>
    </row>
    <row r="68" spans="2:9" ht="9.00113" customHeight="1">
      <c r="B68" s="5"/>
      <c r="C68" s="6"/>
      <c r="D68" s="7"/>
      <c r="E68" s="12"/>
      <c r="F68" s="12"/>
      <c r="G68" s="12"/>
      <c r="H68" s="12"/>
      <c r="I68" s="8"/>
    </row>
    <row r="69" spans="2:9" ht="9.00113" customHeight="1">
      <c r="B69" s="5"/>
      <c r="C69" s="6"/>
      <c r="D69" s="7"/>
      <c r="E69" s="12"/>
      <c r="F69" s="12"/>
      <c r="G69" s="12"/>
      <c r="H69" s="12"/>
      <c r="I69" s="8"/>
    </row>
    <row r="70" spans="2:9" ht="9.00113" customHeight="1">
      <c r="B70" s="5"/>
      <c r="C70" s="6"/>
      <c r="D70" s="7"/>
      <c r="E70" s="12"/>
      <c r="F70" s="12"/>
      <c r="G70" s="12"/>
      <c r="H70" s="12"/>
      <c r="I70" s="8"/>
    </row>
    <row r="71" spans="2:9" ht="9.00113" customHeight="1">
      <c r="B71" s="5"/>
      <c r="C71" s="6"/>
      <c r="D71" s="7"/>
      <c r="E71" s="13">
        <f>IF('Paramètres'!C3&lt;&gt;"",'Paramètres'!C3,"")</f>
        <v/>
      </c>
      <c r="F71" s="14"/>
      <c r="G71" s="14"/>
      <c r="H71" s="15"/>
      <c r="I71" s="8"/>
    </row>
    <row r="72" spans="2:9" ht="9.00113" customHeight="1">
      <c r="B72" s="5"/>
      <c r="C72" s="6"/>
      <c r="D72" s="7"/>
      <c r="E72" s="16"/>
      <c r="F72" s="9"/>
      <c r="G72" s="9"/>
      <c r="H72" s="17"/>
      <c r="I72" s="8"/>
    </row>
    <row r="73" spans="2:9" ht="9.00113" customHeight="1">
      <c r="B73" s="5"/>
      <c r="C73" s="11" t="s">
        <v>6</v>
      </c>
      <c r="D73" s="7"/>
      <c r="E73" s="16"/>
      <c r="F73" s="9"/>
      <c r="G73" s="9"/>
      <c r="H73" s="17"/>
      <c r="I73" s="8"/>
    </row>
    <row r="74" spans="2:9" ht="9.00113" customHeight="1">
      <c r="B74" s="5"/>
      <c r="C74" s="6"/>
      <c r="D74" s="7"/>
      <c r="E74" s="16"/>
      <c r="F74" s="9"/>
      <c r="G74" s="9"/>
      <c r="H74" s="17"/>
      <c r="I74" s="8"/>
    </row>
    <row r="75" spans="2:9" ht="9.00113" customHeight="1">
      <c r="B75" s="5"/>
      <c r="C75" s="6"/>
      <c r="D75" s="7"/>
      <c r="E75" s="16"/>
      <c r="F75" s="9"/>
      <c r="G75" s="9"/>
      <c r="H75" s="17"/>
      <c r="I75" s="8"/>
    </row>
    <row r="76" spans="2:9" ht="9.00113" customHeight="1">
      <c r="B76" s="5"/>
      <c r="C76" s="6"/>
      <c r="D76" s="7"/>
      <c r="E76" s="16"/>
      <c r="F76" s="9"/>
      <c r="G76" s="9"/>
      <c r="H76" s="17"/>
      <c r="I76" s="8"/>
    </row>
    <row r="77" spans="2:9" ht="9.00113" customHeight="1">
      <c r="B77" s="5"/>
      <c r="C77" s="6"/>
      <c r="D77" s="7"/>
      <c r="E77" s="18"/>
      <c r="F77" s="19"/>
      <c r="G77" s="19"/>
      <c r="H77" s="20"/>
      <c r="I77" s="8"/>
    </row>
    <row r="78" spans="2:9" ht="9.00113" customHeight="1">
      <c r="B78" s="5"/>
      <c r="C78" s="6"/>
      <c r="D78" s="7"/>
      <c r="E78" s="7"/>
      <c r="F78" s="7"/>
      <c r="G78" s="7"/>
      <c r="H78" s="7"/>
      <c r="I78" s="8"/>
    </row>
    <row r="79" spans="2:9" ht="9.00113" customHeight="1">
      <c r="B79" s="5"/>
      <c r="C79" s="6"/>
      <c r="D79" s="7"/>
      <c r="E79" s="7"/>
      <c r="F79" s="21" t="s">
        <v>0</v>
      </c>
      <c r="G79" s="21">
        <f>IF('Paramètres'!C7&lt;&gt;"",'Paramètres'!C7,"")</f>
        <v/>
      </c>
      <c r="H79" s="7"/>
      <c r="I79" s="8"/>
    </row>
    <row r="80" spans="2:9" ht="9.00113" customHeight="1">
      <c r="B80" s="5"/>
      <c r="C80" s="11" t="s">
        <v>5</v>
      </c>
      <c r="D80" s="7"/>
      <c r="E80" s="7"/>
      <c r="F80" s="21"/>
      <c r="G80" s="21"/>
      <c r="H80" s="7"/>
      <c r="I80" s="8"/>
    </row>
    <row r="81" spans="2:9" ht="9.00113" customHeight="1">
      <c r="B81" s="5"/>
      <c r="C81" s="6"/>
      <c r="D81" s="7"/>
      <c r="E81" s="7"/>
      <c r="F81" s="21" t="s">
        <v>1</v>
      </c>
      <c r="G81" s="21">
        <f>IF('Paramètres'!C13&lt;&gt;"",'Paramètres'!C13,"")</f>
        <v/>
      </c>
      <c r="H81" s="7"/>
      <c r="I81" s="8"/>
    </row>
    <row r="82" spans="2:9" ht="9.00113" customHeight="1">
      <c r="B82" s="5"/>
      <c r="C82" s="6"/>
      <c r="D82" s="7"/>
      <c r="E82" s="7"/>
      <c r="F82" s="21"/>
      <c r="G82" s="21"/>
      <c r="H82" s="7"/>
      <c r="I82" s="8"/>
    </row>
    <row r="83" spans="2:9" ht="9.00113" customHeight="1">
      <c r="B83" s="5"/>
      <c r="C83" s="6"/>
      <c r="D83" s="7"/>
      <c r="E83" s="7"/>
      <c r="F83" s="21" t="s">
        <v>2</v>
      </c>
      <c r="G83" s="21">
        <f>IF('Paramètres'!C15&lt;&gt;"",'Paramètres'!C15,"")</f>
        <v/>
      </c>
      <c r="H83" s="7"/>
      <c r="I83" s="8"/>
    </row>
    <row r="84" spans="2:9" ht="9.00113" customHeight="1">
      <c r="B84" s="5"/>
      <c r="C84" s="6"/>
      <c r="D84" s="7"/>
      <c r="E84" s="7"/>
      <c r="F84" s="21"/>
      <c r="G84" s="21"/>
      <c r="H84" s="7"/>
      <c r="I84" s="8"/>
    </row>
    <row r="85" spans="2:9" ht="9.00113" customHeight="1">
      <c r="B85" s="5"/>
      <c r="C85" s="6"/>
      <c r="D85" s="7"/>
      <c r="E85" s="7"/>
      <c r="F85" s="21" t="s">
        <v>3</v>
      </c>
      <c r="G85" s="21">
        <f>IF('Paramètres'!C17&lt;&gt;"",'Paramètres'!C17,"")</f>
        <v/>
      </c>
      <c r="H85" s="7"/>
      <c r="I85" s="8"/>
    </row>
    <row r="86" spans="2:9" ht="9.00113" customHeight="1">
      <c r="B86" s="5"/>
      <c r="C86" s="6"/>
      <c r="D86" s="7"/>
      <c r="E86" s="7"/>
      <c r="F86" s="21"/>
      <c r="G86" s="21"/>
      <c r="H86" s="7"/>
      <c r="I86" s="8"/>
    </row>
    <row r="87" spans="2:9" ht="9.00113" customHeight="1">
      <c r="B87" s="22"/>
      <c r="C87" s="23"/>
      <c r="D87" s="24"/>
      <c r="E87" s="24"/>
      <c r="F87" s="24"/>
      <c r="G87" s="24"/>
      <c r="H87" s="24"/>
      <c r="I87" s="25"/>
    </row>
  </sheetData>
  <sheetProtection password="E95E" sheet="1" objects="1" selectLockedCells="1"/>
  <mergeCells count="27">
    <mergeCell ref="E2:H10"/>
    <mergeCell ref="E11:H19"/>
    <mergeCell ref="E20:H27"/>
    <mergeCell ref="E28:H45"/>
    <mergeCell ref="E62:H65"/>
    <mergeCell ref="E66:H70"/>
    <mergeCell ref="E71:H77"/>
    <mergeCell ref="F79:F80"/>
    <mergeCell ref="G79:G80"/>
    <mergeCell ref="F81:F82"/>
    <mergeCell ref="G81:G82"/>
    <mergeCell ref="F83:F84"/>
    <mergeCell ref="G83:G84"/>
    <mergeCell ref="F85:F86"/>
    <mergeCell ref="G85:G86"/>
    <mergeCell ref="F47:H60"/>
    <mergeCell ref="E47:E60"/>
    <mergeCell ref="C80:C86"/>
    <mergeCell ref="B80:B86"/>
    <mergeCell ref="C73:C79"/>
    <mergeCell ref="B73:B79"/>
    <mergeCell ref="C66:C72"/>
    <mergeCell ref="B66:B72"/>
    <mergeCell ref="C59:C65"/>
    <mergeCell ref="B59:B65"/>
    <mergeCell ref="C52:C58"/>
    <mergeCell ref="B52:B58"/>
  </mergeCells>
  <printOptions horizontalCentered="1" verticalCentered="1"/>
  <pageMargins left="0.23622047244094" right="0.23622047244094" top="0.35433070866142" bottom="0.47244094488189" header="0.2755905511811" footer="0.43307086614173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T503"/>
  <sheetViews>
    <sheetView showGridLines="0" tabSelected="1" workbookViewId="0">
      <pane ySplit="3" topLeftCell="A4" activePane="bottomLeft" state="frozen"/>
      <selection pane="bottomLeft" activeCell="L18" sqref="L18"/>
    </sheetView>
  </sheetViews>
  <sheetFormatPr defaultRowHeight="15"/>
  <cols>
    <col min="1" max="1" width="0" hidden="1" customWidth="1"/>
    <col min="2" max="2" width="4.42578125" customWidth="1"/>
    <col min="3" max="3" width="0" hidden="1" customWidth="1"/>
    <col min="4" max="4" width="21.140625" customWidth="1"/>
    <col min="5" max="10" width="8.140625" customWidth="1"/>
    <col min="11" max="11" width="0" hidden="1" customWidth="1"/>
    <col min="12" max="13" width="12.5703125" customWidth="1"/>
    <col min="14" max="20" width="0" hidden="1" customWidth="1"/>
    <col min="21" max="69" width="10.7109375" customWidth="1"/>
  </cols>
  <sheetData>
    <row r="1" spans="1:20" hidden="1">
      <c r="A1" s="7" t="s">
        <v>10</v>
      </c>
      <c r="B1" s="7" t="s">
        <v>11</v>
      </c>
      <c r="C1" s="7" t="s">
        <v>12</v>
      </c>
      <c r="D1" s="7" t="s">
        <v>13</v>
      </c>
      <c r="E1" s="7" t="s">
        <v>14</v>
      </c>
      <c r="F1" s="7" t="s">
        <v>15</v>
      </c>
      <c r="G1" s="7" t="s">
        <v>16</v>
      </c>
      <c r="H1" s="7" t="s">
        <v>17</v>
      </c>
      <c r="I1" s="7" t="s">
        <v>18</v>
      </c>
      <c r="J1" s="7" t="s">
        <v>19</v>
      </c>
      <c r="K1" s="7" t="s">
        <v>20</v>
      </c>
      <c r="L1" s="7" t="s">
        <v>21</v>
      </c>
      <c r="M1" s="7" t="s">
        <v>22</v>
      </c>
      <c r="N1" s="7" t="s">
        <v>23</v>
      </c>
      <c r="P1" s="7" t="s">
        <v>24</v>
      </c>
      <c r="Q1" s="7" t="s">
        <v>25</v>
      </c>
      <c r="R1" s="7" t="s">
        <v>26</v>
      </c>
      <c r="S1" s="7" t="s">
        <v>27</v>
      </c>
      <c r="T1" s="7" t="s">
        <v>28</v>
      </c>
    </row>
    <row r="3" spans="1:20">
      <c r="A3" s="7" t="s">
        <v>29</v>
      </c>
      <c r="B3" s="26" t="s">
        <v>30</v>
      </c>
      <c r="C3" s="26" t="s">
        <v>31</v>
      </c>
      <c r="D3" s="26" t="s">
        <v>32</v>
      </c>
      <c r="E3" s="26"/>
      <c r="F3" s="26"/>
      <c r="G3" s="26"/>
      <c r="H3" s="26"/>
      <c r="I3" s="26" t="s">
        <v>18</v>
      </c>
      <c r="J3" s="26" t="s">
        <v>33</v>
      </c>
      <c r="K3" s="26" t="s">
        <v>34</v>
      </c>
      <c r="L3" s="26" t="s">
        <v>35</v>
      </c>
      <c r="M3" s="26" t="s">
        <v>36</v>
      </c>
      <c r="N3" s="26" t="s">
        <v>37</v>
      </c>
      <c r="O3" s="26" t="s">
        <v>38</v>
      </c>
      <c r="P3" s="26" t="s">
        <v>39</v>
      </c>
      <c r="Q3" s="26" t="s">
        <v>40</v>
      </c>
      <c r="R3" s="26" t="s">
        <v>41</v>
      </c>
      <c r="S3" s="26" t="s">
        <v>42</v>
      </c>
      <c r="T3" s="26" t="s">
        <v>43</v>
      </c>
    </row>
    <row r="4" spans="1:20" ht="15.6" customHeight="1">
      <c r="A4" s="7">
        <v>2</v>
      </c>
      <c r="B4" s="27" t="s">
        <v>44</v>
      </c>
      <c r="C4" s="27"/>
      <c r="D4" s="28" t="s">
        <v>45</v>
      </c>
      <c r="E4" s="28"/>
      <c r="F4" s="28"/>
      <c r="G4" s="28"/>
      <c r="H4" s="28"/>
      <c r="I4" s="28"/>
      <c r="J4" s="28"/>
      <c r="K4" s="28"/>
      <c r="L4" s="28"/>
      <c r="M4" s="28"/>
      <c r="N4" s="7"/>
    </row>
    <row r="5" spans="1:20" hidden="1">
      <c r="A5" s="7">
        <v>5</v>
      </c>
    </row>
    <row r="6" spans="1:20" hidden="1">
      <c r="A6" s="7" t="s">
        <v>46</v>
      </c>
    </row>
    <row r="7" spans="1:20" hidden="1">
      <c r="A7" s="7">
        <v>5</v>
      </c>
    </row>
    <row r="8" spans="1:20" hidden="1">
      <c r="A8" s="7" t="s">
        <v>46</v>
      </c>
    </row>
    <row r="9" spans="1:20" hidden="1">
      <c r="A9" s="7">
        <v>5</v>
      </c>
    </row>
    <row r="10" spans="1:20" hidden="1">
      <c r="A10" s="7" t="s">
        <v>46</v>
      </c>
    </row>
    <row r="11" spans="1:20" ht="15.6" customHeight="1">
      <c r="A11" s="7">
        <v>3</v>
      </c>
      <c r="B11" s="27" t="s">
        <v>47</v>
      </c>
      <c r="C11" s="27"/>
      <c r="D11" s="28" t="s">
        <v>48</v>
      </c>
      <c r="E11" s="28"/>
      <c r="F11" s="28"/>
      <c r="G11" s="28"/>
      <c r="H11" s="28"/>
      <c r="I11" s="28"/>
      <c r="J11" s="28"/>
      <c r="K11" s="28"/>
      <c r="L11" s="28"/>
      <c r="M11" s="28"/>
      <c r="N11" s="7"/>
    </row>
    <row r="12" spans="1:20" hidden="1">
      <c r="A12" s="7">
        <v>8</v>
      </c>
    </row>
    <row r="13" spans="1:20" hidden="1">
      <c r="A13" s="7" t="s">
        <v>49</v>
      </c>
    </row>
    <row r="14" spans="1:20">
      <c r="A14" s="7">
        <v>8</v>
      </c>
      <c r="B14" s="29" t="s">
        <v>50</v>
      </c>
      <c r="C14" s="29"/>
      <c r="D14" s="30" t="s">
        <v>51</v>
      </c>
      <c r="E14" s="30"/>
      <c r="F14" s="30"/>
      <c r="G14" s="30"/>
      <c r="H14" s="30"/>
      <c r="I14" s="31"/>
      <c r="J14" s="31"/>
      <c r="K14" s="31"/>
      <c r="L14" s="31"/>
      <c r="M14" s="32"/>
      <c r="N14" s="7"/>
    </row>
    <row r="15" spans="1:20" hidden="1">
      <c r="A15" s="7" t="s">
        <v>52</v>
      </c>
    </row>
    <row r="16" spans="1:20" hidden="1">
      <c r="A16" s="7" t="s">
        <v>52</v>
      </c>
    </row>
    <row r="17" spans="1:20" hidden="1">
      <c r="A17" s="7" t="s">
        <v>52</v>
      </c>
    </row>
    <row r="18" spans="1:20">
      <c r="A18" s="7">
        <v>9</v>
      </c>
      <c r="B18" s="29" t="s">
        <v>53</v>
      </c>
      <c r="C18" s="29"/>
      <c r="D18" s="33" t="s">
        <v>54</v>
      </c>
      <c r="E18" s="31"/>
      <c r="F18" s="31"/>
      <c r="G18" s="31"/>
      <c r="H18" s="31"/>
      <c r="I18" s="34" t="s">
        <v>15</v>
      </c>
      <c r="J18" s="35">
        <v>183</v>
      </c>
      <c r="K18" s="35"/>
      <c r="L18" s="36"/>
      <c r="M18" s="37">
        <f>IF(AND(J18= "",K18= ""), 0, ROUND(ROUND(L18, 2) * ROUND(IF(K18="",J18,K18),  2), 2))</f>
        <v/>
      </c>
      <c r="N18" s="7"/>
      <c r="P18" s="38">
        <v>0.2</v>
      </c>
      <c r="T18" s="7">
        <v>1701</v>
      </c>
    </row>
    <row r="19" spans="1:20" hidden="1">
      <c r="A19" s="7" t="s">
        <v>55</v>
      </c>
    </row>
    <row r="20" spans="1:20" hidden="1">
      <c r="A20" s="7" t="s">
        <v>55</v>
      </c>
    </row>
    <row r="21" spans="1:20">
      <c r="A21" s="7" t="s">
        <v>56</v>
      </c>
      <c r="B21" s="39"/>
      <c r="C21" s="39"/>
      <c r="D21" s="39" t="s">
        <v>57</v>
      </c>
      <c r="E21" s="39"/>
      <c r="F21" s="39"/>
      <c r="G21" s="39"/>
      <c r="H21" s="39"/>
      <c r="I21" s="39"/>
      <c r="J21" s="39"/>
      <c r="K21" s="39"/>
      <c r="L21" s="39"/>
      <c r="M21" s="39"/>
    </row>
    <row r="22" spans="1:20">
      <c r="A22" s="7" t="s">
        <v>56</v>
      </c>
      <c r="B22" s="39"/>
      <c r="C22" s="39"/>
      <c r="D22" s="39" t="s">
        <v>58</v>
      </c>
      <c r="E22" s="39"/>
      <c r="F22" s="39"/>
      <c r="G22" s="39"/>
      <c r="H22" s="39"/>
      <c r="I22" s="39"/>
      <c r="J22" s="39"/>
      <c r="K22" s="39"/>
      <c r="L22" s="39"/>
      <c r="M22" s="39"/>
    </row>
    <row r="23" spans="1:20" hidden="1">
      <c r="A23" s="7" t="s">
        <v>59</v>
      </c>
    </row>
    <row r="24" spans="1:20" hidden="1">
      <c r="A24" s="7" t="s">
        <v>60</v>
      </c>
    </row>
    <row r="25" spans="1:20" hidden="1">
      <c r="A25" s="7" t="s">
        <v>61</v>
      </c>
    </row>
    <row r="26" spans="1:20" hidden="1">
      <c r="A26" s="7" t="s">
        <v>62</v>
      </c>
    </row>
    <row r="27" spans="1:20" hidden="1">
      <c r="A27" s="7" t="s">
        <v>63</v>
      </c>
    </row>
    <row r="28" spans="1:20" hidden="1">
      <c r="A28" s="7" t="s">
        <v>64</v>
      </c>
    </row>
    <row r="29" spans="1:20">
      <c r="A29" s="7" t="s">
        <v>56</v>
      </c>
      <c r="B29" s="39"/>
      <c r="C29" s="39"/>
      <c r="D29" s="39" t="s">
        <v>65</v>
      </c>
      <c r="E29" s="39"/>
      <c r="F29" s="39"/>
      <c r="G29" s="39"/>
      <c r="H29" s="39"/>
      <c r="I29" s="39"/>
      <c r="J29" s="39"/>
      <c r="K29" s="39"/>
      <c r="L29" s="39"/>
      <c r="M29" s="39"/>
    </row>
    <row r="30" spans="1:20" hidden="1">
      <c r="A30" s="7" t="s">
        <v>66</v>
      </c>
    </row>
    <row r="31" spans="1:20" hidden="1">
      <c r="A31" s="7" t="s">
        <v>67</v>
      </c>
    </row>
    <row r="32" spans="1:20" hidden="1">
      <c r="A32" s="7" t="s">
        <v>68</v>
      </c>
    </row>
    <row r="33" spans="1:20" hidden="1">
      <c r="A33" s="7" t="s">
        <v>69</v>
      </c>
    </row>
    <row r="34" spans="1:20" hidden="1">
      <c r="A34" s="7" t="s">
        <v>70</v>
      </c>
    </row>
    <row r="35" spans="1:20" hidden="1">
      <c r="A35" s="7" t="s">
        <v>71</v>
      </c>
    </row>
    <row r="36" spans="1:20" hidden="1">
      <c r="A36" s="7" t="s">
        <v>72</v>
      </c>
    </row>
    <row r="37" spans="1:20" hidden="1">
      <c r="A37" s="7" t="s">
        <v>73</v>
      </c>
    </row>
    <row r="38" spans="1:20" hidden="1">
      <c r="A38" s="7" t="s">
        <v>74</v>
      </c>
    </row>
    <row r="39" spans="1:20" hidden="1">
      <c r="A39" s="7" t="s">
        <v>49</v>
      </c>
    </row>
    <row r="40" spans="1:20">
      <c r="A40" s="7">
        <v>8</v>
      </c>
      <c r="B40" s="29" t="s">
        <v>75</v>
      </c>
      <c r="C40" s="29"/>
      <c r="D40" s="30" t="s">
        <v>76</v>
      </c>
      <c r="E40" s="30"/>
      <c r="F40" s="30"/>
      <c r="G40" s="30"/>
      <c r="H40" s="30"/>
      <c r="I40" s="31"/>
      <c r="J40" s="31"/>
      <c r="K40" s="31"/>
      <c r="L40" s="31"/>
      <c r="M40" s="32"/>
      <c r="N40" s="7"/>
    </row>
    <row r="41" spans="1:20" hidden="1">
      <c r="A41" s="7" t="s">
        <v>52</v>
      </c>
    </row>
    <row r="42" spans="1:20" hidden="1">
      <c r="A42" s="7" t="s">
        <v>52</v>
      </c>
    </row>
    <row r="43" spans="1:20" hidden="1">
      <c r="A43" s="7" t="s">
        <v>52</v>
      </c>
    </row>
    <row r="44" spans="1:20">
      <c r="A44" s="7">
        <v>9</v>
      </c>
      <c r="B44" s="29" t="s">
        <v>77</v>
      </c>
      <c r="C44" s="29"/>
      <c r="D44" s="33" t="s">
        <v>78</v>
      </c>
      <c r="E44" s="31"/>
      <c r="F44" s="31"/>
      <c r="G44" s="31"/>
      <c r="H44" s="31"/>
      <c r="I44" s="34" t="s">
        <v>15</v>
      </c>
      <c r="J44" s="35">
        <v>52</v>
      </c>
      <c r="K44" s="35"/>
      <c r="L44" s="36"/>
      <c r="M44" s="37">
        <f>IF(AND(J44= "",K44= ""), 0, ROUND(ROUND(L44, 2) * ROUND(IF(K44="",J44,K44),  2), 2))</f>
        <v/>
      </c>
      <c r="N44" s="7"/>
      <c r="P44" s="38">
        <v>0.2</v>
      </c>
      <c r="T44" s="7">
        <v>1701</v>
      </c>
    </row>
    <row r="45" spans="1:20" hidden="1">
      <c r="A45" s="7" t="s">
        <v>55</v>
      </c>
    </row>
    <row r="46" spans="1:20">
      <c r="A46" s="7" t="s">
        <v>56</v>
      </c>
      <c r="B46" s="39"/>
      <c r="C46" s="39"/>
      <c r="D46" s="39" t="s">
        <v>79</v>
      </c>
      <c r="E46" s="39"/>
      <c r="F46" s="39"/>
      <c r="G46" s="39"/>
      <c r="H46" s="39"/>
      <c r="I46" s="39"/>
      <c r="J46" s="39"/>
      <c r="K46" s="39"/>
      <c r="L46" s="39"/>
      <c r="M46" s="39"/>
    </row>
    <row r="47" spans="1:20" hidden="1">
      <c r="A47" s="7" t="s">
        <v>59</v>
      </c>
    </row>
    <row r="48" spans="1:20" hidden="1">
      <c r="A48" s="7" t="s">
        <v>60</v>
      </c>
    </row>
    <row r="49" spans="1:20" hidden="1">
      <c r="A49" s="7" t="s">
        <v>61</v>
      </c>
    </row>
    <row r="50" spans="1:20">
      <c r="A50" s="7" t="s">
        <v>56</v>
      </c>
      <c r="B50" s="39"/>
      <c r="C50" s="39"/>
      <c r="D50" s="39" t="s">
        <v>80</v>
      </c>
      <c r="E50" s="39"/>
      <c r="F50" s="39"/>
      <c r="G50" s="39"/>
      <c r="H50" s="39"/>
      <c r="I50" s="39"/>
      <c r="J50" s="39"/>
      <c r="K50" s="39"/>
      <c r="L50" s="39"/>
      <c r="M50" s="39"/>
    </row>
    <row r="51" spans="1:20" hidden="1">
      <c r="A51" s="7" t="s">
        <v>62</v>
      </c>
    </row>
    <row r="52" spans="1:20" hidden="1">
      <c r="A52" s="7" t="s">
        <v>73</v>
      </c>
    </row>
    <row r="53" spans="1:20" hidden="1">
      <c r="A53" s="7" t="s">
        <v>74</v>
      </c>
    </row>
    <row r="54" spans="1:20" hidden="1">
      <c r="A54" s="7" t="s">
        <v>49</v>
      </c>
    </row>
    <row r="55" spans="1:20">
      <c r="A55" s="7">
        <v>8</v>
      </c>
      <c r="B55" s="29" t="s">
        <v>81</v>
      </c>
      <c r="C55" s="29"/>
      <c r="D55" s="30" t="s">
        <v>82</v>
      </c>
      <c r="E55" s="30"/>
      <c r="F55" s="30"/>
      <c r="G55" s="30"/>
      <c r="H55" s="30"/>
      <c r="I55" s="31"/>
      <c r="J55" s="31"/>
      <c r="K55" s="31"/>
      <c r="L55" s="31"/>
      <c r="M55" s="32"/>
      <c r="N55" s="7"/>
    </row>
    <row r="56" spans="1:20" hidden="1">
      <c r="A56" s="7" t="s">
        <v>52</v>
      </c>
    </row>
    <row r="57" spans="1:20" hidden="1">
      <c r="A57" s="7" t="s">
        <v>52</v>
      </c>
    </row>
    <row r="58" spans="1:20" hidden="1">
      <c r="A58" s="7" t="s">
        <v>52</v>
      </c>
    </row>
    <row r="59" spans="1:20" hidden="1">
      <c r="A59" s="7" t="s">
        <v>52</v>
      </c>
    </row>
    <row r="60" spans="1:20" hidden="1">
      <c r="A60" s="7" t="s">
        <v>52</v>
      </c>
    </row>
    <row r="61" spans="1:20" hidden="1">
      <c r="A61" s="7" t="s">
        <v>52</v>
      </c>
    </row>
    <row r="62" spans="1:20" hidden="1">
      <c r="A62" s="7" t="s">
        <v>52</v>
      </c>
    </row>
    <row r="63" spans="1:20">
      <c r="A63" s="7">
        <v>9</v>
      </c>
      <c r="B63" s="29" t="s">
        <v>83</v>
      </c>
      <c r="C63" s="29"/>
      <c r="D63" s="33" t="s">
        <v>84</v>
      </c>
      <c r="E63" s="31"/>
      <c r="F63" s="31"/>
      <c r="G63" s="31"/>
      <c r="H63" s="31"/>
      <c r="I63" s="34" t="s">
        <v>15</v>
      </c>
      <c r="J63" s="35">
        <v>36</v>
      </c>
      <c r="K63" s="35"/>
      <c r="L63" s="36"/>
      <c r="M63" s="37">
        <f>IF(AND(J63= "",K63= ""), 0, ROUND(ROUND(L63, 2) * ROUND(IF(K63="",J63,K63),  2), 2))</f>
        <v/>
      </c>
      <c r="N63" s="7"/>
      <c r="P63" s="38">
        <v>0.2</v>
      </c>
      <c r="T63" s="7">
        <v>1701</v>
      </c>
    </row>
    <row r="64" spans="1:20" hidden="1">
      <c r="A64" s="7" t="s">
        <v>55</v>
      </c>
    </row>
    <row r="65" spans="1:20" hidden="1">
      <c r="A65" s="7" t="s">
        <v>55</v>
      </c>
    </row>
    <row r="66" spans="1:20" hidden="1">
      <c r="A66" s="7" t="s">
        <v>55</v>
      </c>
    </row>
    <row r="67" spans="1:20" hidden="1">
      <c r="A67" s="7" t="s">
        <v>55</v>
      </c>
    </row>
    <row r="68" spans="1:20" hidden="1">
      <c r="A68" s="7" t="s">
        <v>55</v>
      </c>
    </row>
    <row r="69" spans="1:20" ht="40.8" customHeight="1">
      <c r="A69" s="7" t="s">
        <v>56</v>
      </c>
      <c r="B69" s="39"/>
      <c r="C69" s="39"/>
      <c r="D69" s="39" t="s">
        <v>85</v>
      </c>
      <c r="E69" s="39"/>
      <c r="F69" s="39"/>
      <c r="G69" s="39"/>
      <c r="H69" s="39"/>
      <c r="I69" s="39"/>
      <c r="J69" s="39"/>
      <c r="K69" s="39"/>
      <c r="L69" s="39"/>
      <c r="M69" s="39"/>
    </row>
    <row r="70" spans="1:20" hidden="1">
      <c r="A70" s="7" t="s">
        <v>59</v>
      </c>
    </row>
    <row r="71" spans="1:20" hidden="1">
      <c r="A71" s="7" t="s">
        <v>60</v>
      </c>
    </row>
    <row r="72" spans="1:20" hidden="1">
      <c r="A72" s="7" t="s">
        <v>73</v>
      </c>
    </row>
    <row r="73" spans="1:20" hidden="1">
      <c r="A73" s="7" t="s">
        <v>74</v>
      </c>
    </row>
    <row r="74" spans="1:20">
      <c r="A74" s="7">
        <v>9</v>
      </c>
      <c r="B74" s="29" t="s">
        <v>86</v>
      </c>
      <c r="C74" s="29"/>
      <c r="D74" s="33" t="s">
        <v>87</v>
      </c>
      <c r="E74" s="31"/>
      <c r="F74" s="31"/>
      <c r="G74" s="31"/>
      <c r="H74" s="31"/>
      <c r="I74" s="34" t="s">
        <v>15</v>
      </c>
      <c r="J74" s="35">
        <v>35</v>
      </c>
      <c r="K74" s="35"/>
      <c r="L74" s="36"/>
      <c r="M74" s="37">
        <f>IF(AND(J74= "",K74= ""), 0, ROUND(ROUND(L74, 2) * ROUND(IF(K74="",J74,K74),  2), 2))</f>
        <v/>
      </c>
      <c r="N74" s="7"/>
      <c r="P74" s="38">
        <v>0.2</v>
      </c>
      <c r="T74" s="7">
        <v>1701</v>
      </c>
    </row>
    <row r="75" spans="1:20" hidden="1">
      <c r="A75" s="7" t="s">
        <v>55</v>
      </c>
    </row>
    <row r="76" spans="1:20">
      <c r="A76" s="7" t="s">
        <v>56</v>
      </c>
      <c r="B76" s="39"/>
      <c r="C76" s="39"/>
      <c r="D76" s="39" t="s">
        <v>88</v>
      </c>
      <c r="E76" s="39"/>
      <c r="F76" s="39"/>
      <c r="G76" s="39"/>
      <c r="H76" s="39"/>
      <c r="I76" s="39"/>
      <c r="J76" s="39"/>
      <c r="K76" s="39"/>
      <c r="L76" s="39"/>
      <c r="M76" s="39"/>
    </row>
    <row r="77" spans="1:20">
      <c r="A77" s="7" t="s">
        <v>56</v>
      </c>
      <c r="B77" s="39"/>
      <c r="C77" s="39"/>
      <c r="D77" s="39" t="s">
        <v>89</v>
      </c>
      <c r="E77" s="39"/>
      <c r="F77" s="39"/>
      <c r="G77" s="39"/>
      <c r="H77" s="39"/>
      <c r="I77" s="39"/>
      <c r="J77" s="39"/>
      <c r="K77" s="39"/>
      <c r="L77" s="39"/>
      <c r="M77" s="39"/>
    </row>
    <row r="78" spans="1:20" hidden="1">
      <c r="A78" s="7" t="s">
        <v>59</v>
      </c>
    </row>
    <row r="79" spans="1:20" hidden="1">
      <c r="A79" s="7" t="s">
        <v>60</v>
      </c>
    </row>
    <row r="80" spans="1:20" hidden="1">
      <c r="A80" s="7" t="s">
        <v>61</v>
      </c>
    </row>
    <row r="81" spans="1:20" hidden="1">
      <c r="A81" s="7" t="s">
        <v>73</v>
      </c>
    </row>
    <row r="82" spans="1:20" hidden="1">
      <c r="A82" s="7" t="s">
        <v>74</v>
      </c>
    </row>
    <row r="83" spans="1:20">
      <c r="A83" s="7">
        <v>9</v>
      </c>
      <c r="B83" s="29" t="s">
        <v>90</v>
      </c>
      <c r="C83" s="29"/>
      <c r="D83" s="33" t="s">
        <v>91</v>
      </c>
      <c r="E83" s="31"/>
      <c r="F83" s="31"/>
      <c r="G83" s="31"/>
      <c r="H83" s="31"/>
      <c r="I83" s="34" t="s">
        <v>15</v>
      </c>
      <c r="J83" s="35">
        <v>150</v>
      </c>
      <c r="K83" s="35"/>
      <c r="L83" s="36"/>
      <c r="M83" s="37">
        <f>IF(AND(J83= "",K83= ""), 0, ROUND(ROUND(L83, 2) * ROUND(IF(K83="",J83,K83),  2), 2))</f>
        <v/>
      </c>
      <c r="N83" s="7"/>
      <c r="P83" s="38">
        <v>0.2</v>
      </c>
      <c r="T83" s="7">
        <v>1701</v>
      </c>
    </row>
    <row r="84" spans="1:20" hidden="1">
      <c r="A84" s="7" t="s">
        <v>55</v>
      </c>
    </row>
    <row r="85" spans="1:20">
      <c r="A85" s="7" t="s">
        <v>56</v>
      </c>
      <c r="B85" s="39"/>
      <c r="C85" s="39"/>
      <c r="D85" s="39" t="s">
        <v>92</v>
      </c>
      <c r="E85" s="39"/>
      <c r="F85" s="39"/>
      <c r="G85" s="39"/>
      <c r="H85" s="39"/>
      <c r="I85" s="39"/>
      <c r="J85" s="39"/>
      <c r="K85" s="39"/>
      <c r="L85" s="39"/>
      <c r="M85" s="39"/>
    </row>
    <row r="86" spans="1:20">
      <c r="A86" s="7" t="s">
        <v>56</v>
      </c>
      <c r="B86" s="39"/>
      <c r="C86" s="39"/>
      <c r="D86" s="39" t="s">
        <v>58</v>
      </c>
      <c r="E86" s="39"/>
      <c r="F86" s="39"/>
      <c r="G86" s="39"/>
      <c r="H86" s="39"/>
      <c r="I86" s="39"/>
      <c r="J86" s="39"/>
      <c r="K86" s="39"/>
      <c r="L86" s="39"/>
      <c r="M86" s="39"/>
    </row>
    <row r="87" spans="1:20" hidden="1">
      <c r="A87" s="7" t="s">
        <v>59</v>
      </c>
    </row>
    <row r="88" spans="1:20" hidden="1">
      <c r="A88" s="7" t="s">
        <v>60</v>
      </c>
    </row>
    <row r="89" spans="1:20" hidden="1">
      <c r="A89" s="7" t="s">
        <v>61</v>
      </c>
    </row>
    <row r="90" spans="1:20" hidden="1">
      <c r="A90" s="7" t="s">
        <v>62</v>
      </c>
    </row>
    <row r="91" spans="1:20">
      <c r="A91" s="7" t="s">
        <v>56</v>
      </c>
      <c r="B91" s="39"/>
      <c r="C91" s="39"/>
      <c r="D91" s="39" t="s">
        <v>65</v>
      </c>
      <c r="E91" s="39"/>
      <c r="F91" s="39"/>
      <c r="G91" s="39"/>
      <c r="H91" s="39"/>
      <c r="I91" s="39"/>
      <c r="J91" s="39"/>
      <c r="K91" s="39"/>
      <c r="L91" s="39"/>
      <c r="M91" s="39"/>
    </row>
    <row r="92" spans="1:20" hidden="1">
      <c r="A92" s="7" t="s">
        <v>63</v>
      </c>
    </row>
    <row r="93" spans="1:20" hidden="1">
      <c r="A93" s="7" t="s">
        <v>64</v>
      </c>
    </row>
    <row r="94" spans="1:20" hidden="1">
      <c r="A94" s="7" t="s">
        <v>66</v>
      </c>
    </row>
    <row r="95" spans="1:20" hidden="1">
      <c r="A95" s="7" t="s">
        <v>67</v>
      </c>
    </row>
    <row r="96" spans="1:20" hidden="1">
      <c r="A96" s="7" t="s">
        <v>73</v>
      </c>
    </row>
    <row r="97" spans="1:20" hidden="1">
      <c r="A97" s="7" t="s">
        <v>74</v>
      </c>
    </row>
    <row r="98" spans="1:20">
      <c r="A98" s="7">
        <v>9</v>
      </c>
      <c r="B98" s="29" t="s">
        <v>93</v>
      </c>
      <c r="C98" s="29"/>
      <c r="D98" s="33" t="s">
        <v>94</v>
      </c>
      <c r="E98" s="31"/>
      <c r="F98" s="31"/>
      <c r="G98" s="31"/>
      <c r="H98" s="31"/>
      <c r="I98" s="34" t="s">
        <v>15</v>
      </c>
      <c r="J98" s="35">
        <v>1</v>
      </c>
      <c r="K98" s="35"/>
      <c r="L98" s="36"/>
      <c r="M98" s="37">
        <f>IF(AND(J98= "",K98= ""), 0, ROUND(ROUND(L98, 2) * ROUND(IF(K98="",J98,K98),  2), 2))</f>
        <v/>
      </c>
      <c r="N98" s="7"/>
      <c r="P98" s="38">
        <v>0.2</v>
      </c>
      <c r="T98" s="7">
        <v>1701</v>
      </c>
    </row>
    <row r="99" spans="1:20" hidden="1">
      <c r="A99" s="7" t="s">
        <v>55</v>
      </c>
    </row>
    <row r="100" spans="1:20">
      <c r="A100" s="7" t="s">
        <v>56</v>
      </c>
      <c r="B100" s="39"/>
      <c r="C100" s="39"/>
      <c r="D100" s="39" t="s">
        <v>65</v>
      </c>
      <c r="E100" s="39"/>
      <c r="F100" s="39"/>
      <c r="G100" s="39"/>
      <c r="H100" s="39"/>
      <c r="I100" s="39"/>
      <c r="J100" s="39"/>
      <c r="K100" s="39"/>
      <c r="L100" s="39"/>
      <c r="M100" s="39"/>
    </row>
    <row r="101" spans="1:20">
      <c r="A101" s="7" t="s">
        <v>56</v>
      </c>
      <c r="B101" s="39"/>
      <c r="C101" s="39"/>
      <c r="D101" s="39" t="s">
        <v>95</v>
      </c>
      <c r="E101" s="39"/>
      <c r="F101" s="39"/>
      <c r="G101" s="39"/>
      <c r="H101" s="39"/>
      <c r="I101" s="39"/>
      <c r="J101" s="39"/>
      <c r="K101" s="39"/>
      <c r="L101" s="39"/>
      <c r="M101" s="39"/>
    </row>
    <row r="102" spans="1:20" hidden="1">
      <c r="A102" s="7" t="s">
        <v>73</v>
      </c>
    </row>
    <row r="103" spans="1:20" hidden="1">
      <c r="A103" s="7" t="s">
        <v>74</v>
      </c>
    </row>
    <row r="104" spans="1:20">
      <c r="A104" s="7">
        <v>9</v>
      </c>
      <c r="B104" s="29" t="s">
        <v>96</v>
      </c>
      <c r="C104" s="29"/>
      <c r="D104" s="33" t="s">
        <v>97</v>
      </c>
      <c r="E104" s="31"/>
      <c r="F104" s="31"/>
      <c r="G104" s="31"/>
      <c r="H104" s="31"/>
      <c r="I104" s="34" t="s">
        <v>15</v>
      </c>
      <c r="J104" s="35">
        <v>55</v>
      </c>
      <c r="K104" s="35"/>
      <c r="L104" s="36"/>
      <c r="M104" s="37">
        <f>IF(AND(J104= "",K104= ""), 0, ROUND(ROUND(L104, 2) * ROUND(IF(K104="",J104,K104),  2), 2))</f>
        <v/>
      </c>
      <c r="N104" s="7"/>
      <c r="P104" s="38">
        <v>0.2</v>
      </c>
      <c r="T104" s="7">
        <v>1701</v>
      </c>
    </row>
    <row r="105" spans="1:20" hidden="1">
      <c r="A105" s="7" t="s">
        <v>55</v>
      </c>
    </row>
    <row r="106" spans="1:20">
      <c r="A106" s="7" t="s">
        <v>56</v>
      </c>
      <c r="B106" s="39"/>
      <c r="C106" s="39"/>
      <c r="D106" s="39" t="s">
        <v>98</v>
      </c>
      <c r="E106" s="39"/>
      <c r="F106" s="39"/>
      <c r="G106" s="39"/>
      <c r="H106" s="39"/>
      <c r="I106" s="39"/>
      <c r="J106" s="39"/>
      <c r="K106" s="39"/>
      <c r="L106" s="39"/>
      <c r="M106" s="39"/>
    </row>
    <row r="107" spans="1:20" hidden="1">
      <c r="A107" s="7" t="s">
        <v>59</v>
      </c>
    </row>
    <row r="108" spans="1:20" hidden="1">
      <c r="A108" s="7" t="s">
        <v>60</v>
      </c>
    </row>
    <row r="109" spans="1:20" hidden="1">
      <c r="A109" s="7" t="s">
        <v>61</v>
      </c>
    </row>
    <row r="110" spans="1:20" hidden="1">
      <c r="A110" s="7" t="s">
        <v>62</v>
      </c>
    </row>
    <row r="111" spans="1:20" hidden="1">
      <c r="A111" s="7" t="s">
        <v>63</v>
      </c>
    </row>
    <row r="112" spans="1:20" hidden="1">
      <c r="A112" s="7" t="s">
        <v>64</v>
      </c>
    </row>
    <row r="113" spans="1:20" hidden="1">
      <c r="A113" s="7" t="s">
        <v>66</v>
      </c>
    </row>
    <row r="114" spans="1:20" hidden="1">
      <c r="A114" s="7" t="s">
        <v>67</v>
      </c>
    </row>
    <row r="115" spans="1:20" hidden="1">
      <c r="A115" s="7" t="s">
        <v>68</v>
      </c>
    </row>
    <row r="116" spans="1:20" hidden="1">
      <c r="A116" s="7" t="s">
        <v>73</v>
      </c>
    </row>
    <row r="117" spans="1:20" hidden="1">
      <c r="A117" s="7" t="s">
        <v>74</v>
      </c>
    </row>
    <row r="118" spans="1:20" hidden="1">
      <c r="A118" s="7" t="s">
        <v>49</v>
      </c>
    </row>
    <row r="119" spans="1:20">
      <c r="A119" s="7">
        <v>8</v>
      </c>
      <c r="B119" s="29" t="s">
        <v>99</v>
      </c>
      <c r="C119" s="29"/>
      <c r="D119" s="30" t="s">
        <v>100</v>
      </c>
      <c r="E119" s="30"/>
      <c r="F119" s="30"/>
      <c r="G119" s="30"/>
      <c r="H119" s="30"/>
      <c r="I119" s="31"/>
      <c r="J119" s="31"/>
      <c r="K119" s="31"/>
      <c r="L119" s="31"/>
      <c r="M119" s="32"/>
      <c r="N119" s="7"/>
    </row>
    <row r="120" spans="1:20" hidden="1">
      <c r="A120" s="7" t="s">
        <v>52</v>
      </c>
    </row>
    <row r="121" spans="1:20" hidden="1">
      <c r="A121" s="7" t="s">
        <v>52</v>
      </c>
    </row>
    <row r="122" spans="1:20">
      <c r="A122" s="7">
        <v>9</v>
      </c>
      <c r="B122" s="29" t="s">
        <v>101</v>
      </c>
      <c r="C122" s="29"/>
      <c r="D122" s="33" t="s">
        <v>102</v>
      </c>
      <c r="E122" s="31"/>
      <c r="F122" s="31"/>
      <c r="G122" s="31"/>
      <c r="H122" s="31"/>
      <c r="I122" s="34" t="s">
        <v>15</v>
      </c>
      <c r="J122" s="35">
        <v>13</v>
      </c>
      <c r="K122" s="35"/>
      <c r="L122" s="36"/>
      <c r="M122" s="37">
        <f>IF(AND(J122= "",K122= ""), 0, ROUND(ROUND(L122, 2) * ROUND(IF(K122="",J122,K122),  2), 2))</f>
        <v/>
      </c>
      <c r="N122" s="7"/>
      <c r="P122" s="38">
        <v>0.2</v>
      </c>
      <c r="T122" s="7">
        <v>1701</v>
      </c>
    </row>
    <row r="123" spans="1:20" hidden="1">
      <c r="A123" s="7" t="s">
        <v>55</v>
      </c>
    </row>
    <row r="124" spans="1:20" hidden="1">
      <c r="A124" s="7" t="s">
        <v>55</v>
      </c>
    </row>
    <row r="125" spans="1:20" hidden="1">
      <c r="A125" s="7" t="s">
        <v>55</v>
      </c>
    </row>
    <row r="126" spans="1:20">
      <c r="A126" s="7" t="s">
        <v>56</v>
      </c>
      <c r="B126" s="39"/>
      <c r="C126" s="39"/>
      <c r="D126" s="39" t="s">
        <v>103</v>
      </c>
      <c r="E126" s="39"/>
      <c r="F126" s="39"/>
      <c r="G126" s="39"/>
      <c r="H126" s="39"/>
      <c r="I126" s="39"/>
      <c r="J126" s="39"/>
      <c r="K126" s="39"/>
      <c r="L126" s="39"/>
      <c r="M126" s="39"/>
    </row>
    <row r="127" spans="1:20" hidden="1">
      <c r="A127" s="7" t="s">
        <v>59</v>
      </c>
    </row>
    <row r="128" spans="1:20" hidden="1">
      <c r="A128" s="7" t="s">
        <v>61</v>
      </c>
    </row>
    <row r="129" spans="1:20" hidden="1">
      <c r="A129" s="7" t="s">
        <v>62</v>
      </c>
    </row>
    <row r="130" spans="1:20">
      <c r="A130" s="7" t="s">
        <v>56</v>
      </c>
      <c r="B130" s="39"/>
      <c r="C130" s="39"/>
      <c r="D130" s="39" t="s">
        <v>104</v>
      </c>
      <c r="E130" s="39"/>
      <c r="F130" s="39"/>
      <c r="G130" s="39"/>
      <c r="H130" s="39"/>
      <c r="I130" s="39"/>
      <c r="J130" s="39"/>
      <c r="K130" s="39"/>
      <c r="L130" s="39"/>
      <c r="M130" s="39"/>
    </row>
    <row r="131" spans="1:20" hidden="1">
      <c r="A131" s="7" t="s">
        <v>60</v>
      </c>
    </row>
    <row r="132" spans="1:20" hidden="1">
      <c r="A132" s="7" t="s">
        <v>73</v>
      </c>
    </row>
    <row r="133" spans="1:20" hidden="1">
      <c r="A133" s="7" t="s">
        <v>74</v>
      </c>
    </row>
    <row r="134" spans="1:20" hidden="1">
      <c r="A134" s="7" t="s">
        <v>49</v>
      </c>
    </row>
    <row r="135" spans="1:20">
      <c r="A135" s="7">
        <v>8</v>
      </c>
      <c r="B135" s="29" t="s">
        <v>105</v>
      </c>
      <c r="C135" s="29"/>
      <c r="D135" s="30" t="s">
        <v>106</v>
      </c>
      <c r="E135" s="30"/>
      <c r="F135" s="30"/>
      <c r="G135" s="30"/>
      <c r="H135" s="30"/>
      <c r="I135" s="31"/>
      <c r="J135" s="31"/>
      <c r="K135" s="31"/>
      <c r="L135" s="31"/>
      <c r="M135" s="32"/>
      <c r="N135" s="7"/>
    </row>
    <row r="136" spans="1:20" hidden="1">
      <c r="A136" s="7" t="s">
        <v>52</v>
      </c>
    </row>
    <row r="137" spans="1:20" hidden="1">
      <c r="A137" s="7" t="s">
        <v>52</v>
      </c>
    </row>
    <row r="138" spans="1:20" hidden="1">
      <c r="A138" s="7" t="s">
        <v>52</v>
      </c>
    </row>
    <row r="139" spans="1:20" hidden="1">
      <c r="A139" s="7" t="s">
        <v>52</v>
      </c>
    </row>
    <row r="140" spans="1:20" hidden="1">
      <c r="A140" s="7" t="s">
        <v>52</v>
      </c>
    </row>
    <row r="141" spans="1:20" hidden="1">
      <c r="A141" s="7" t="s">
        <v>52</v>
      </c>
    </row>
    <row r="142" spans="1:20" hidden="1">
      <c r="A142" s="7" t="s">
        <v>52</v>
      </c>
    </row>
    <row r="143" spans="1:20">
      <c r="A143" s="7">
        <v>9</v>
      </c>
      <c r="B143" s="29" t="s">
        <v>107</v>
      </c>
      <c r="C143" s="29"/>
      <c r="D143" s="33" t="s">
        <v>108</v>
      </c>
      <c r="E143" s="31"/>
      <c r="F143" s="31"/>
      <c r="G143" s="31"/>
      <c r="H143" s="31"/>
      <c r="I143" s="34" t="s">
        <v>15</v>
      </c>
      <c r="J143" s="35">
        <v>199</v>
      </c>
      <c r="K143" s="35"/>
      <c r="L143" s="36"/>
      <c r="M143" s="37">
        <f>IF(AND(J143= "",K143= ""), 0, ROUND(ROUND(L143, 2) * ROUND(IF(K143="",J143,K143),  2), 2))</f>
        <v/>
      </c>
      <c r="N143" s="7"/>
      <c r="P143" s="38">
        <v>0.2</v>
      </c>
      <c r="T143" s="7">
        <v>1701</v>
      </c>
    </row>
    <row r="144" spans="1:20">
      <c r="A144" s="7" t="s">
        <v>56</v>
      </c>
      <c r="B144" s="39"/>
      <c r="C144" s="39"/>
      <c r="D144" s="39" t="s">
        <v>88</v>
      </c>
      <c r="E144" s="39"/>
      <c r="F144" s="39"/>
      <c r="G144" s="39"/>
      <c r="H144" s="39"/>
      <c r="I144" s="39"/>
      <c r="J144" s="39"/>
      <c r="K144" s="39"/>
      <c r="L144" s="39"/>
      <c r="M144" s="39"/>
    </row>
    <row r="145" spans="1:13" ht="30.6" customHeight="1">
      <c r="A145" s="7" t="s">
        <v>56</v>
      </c>
      <c r="B145" s="39"/>
      <c r="C145" s="39"/>
      <c r="D145" s="39" t="s">
        <v>109</v>
      </c>
      <c r="E145" s="39"/>
      <c r="F145" s="39"/>
      <c r="G145" s="39"/>
      <c r="H145" s="39"/>
      <c r="I145" s="39"/>
      <c r="J145" s="39"/>
      <c r="K145" s="39"/>
      <c r="L145" s="39"/>
      <c r="M145" s="39"/>
    </row>
    <row r="146" spans="1:13" hidden="1">
      <c r="A146" s="7" t="s">
        <v>59</v>
      </c>
    </row>
    <row r="147" spans="1:13" hidden="1">
      <c r="A147" s="7" t="s">
        <v>60</v>
      </c>
    </row>
    <row r="148" spans="1:13" hidden="1">
      <c r="A148" s="7" t="s">
        <v>61</v>
      </c>
    </row>
    <row r="149" spans="1:13" hidden="1">
      <c r="A149" s="7" t="s">
        <v>62</v>
      </c>
    </row>
    <row r="150" spans="1:13" hidden="1">
      <c r="A150" s="7" t="s">
        <v>63</v>
      </c>
    </row>
    <row r="151" spans="1:13" hidden="1">
      <c r="A151" s="7" t="s">
        <v>64</v>
      </c>
    </row>
    <row r="152" spans="1:13" hidden="1">
      <c r="A152" s="7" t="s">
        <v>66</v>
      </c>
    </row>
    <row r="153" spans="1:13" hidden="1">
      <c r="A153" s="7" t="s">
        <v>67</v>
      </c>
    </row>
    <row r="154" spans="1:13" hidden="1">
      <c r="A154" s="7" t="s">
        <v>68</v>
      </c>
    </row>
    <row r="155" spans="1:13" hidden="1">
      <c r="A155" s="7" t="s">
        <v>69</v>
      </c>
    </row>
    <row r="156" spans="1:13" hidden="1">
      <c r="A156" s="7" t="s">
        <v>70</v>
      </c>
    </row>
    <row r="157" spans="1:13" hidden="1">
      <c r="A157" s="7" t="s">
        <v>71</v>
      </c>
    </row>
    <row r="158" spans="1:13" hidden="1">
      <c r="A158" s="7" t="s">
        <v>72</v>
      </c>
    </row>
    <row r="159" spans="1:13" hidden="1">
      <c r="A159" s="7" t="s">
        <v>110</v>
      </c>
    </row>
    <row r="160" spans="1:13" hidden="1">
      <c r="A160" s="7" t="s">
        <v>111</v>
      </c>
    </row>
    <row r="161" spans="1:13" hidden="1">
      <c r="A161" s="7" t="s">
        <v>112</v>
      </c>
    </row>
    <row r="162" spans="1:13" hidden="1">
      <c r="A162" s="7" t="s">
        <v>113</v>
      </c>
    </row>
    <row r="163" spans="1:13" hidden="1">
      <c r="A163" s="7" t="s">
        <v>114</v>
      </c>
    </row>
    <row r="164" spans="1:13" hidden="1">
      <c r="A164" s="7" t="s">
        <v>115</v>
      </c>
    </row>
    <row r="165" spans="1:13" hidden="1">
      <c r="A165" s="7" t="s">
        <v>116</v>
      </c>
    </row>
    <row r="166" spans="1:13" hidden="1">
      <c r="A166" s="7" t="s">
        <v>117</v>
      </c>
    </row>
    <row r="167" spans="1:13" hidden="1">
      <c r="A167" s="7" t="s">
        <v>118</v>
      </c>
    </row>
    <row r="168" spans="1:13" hidden="1">
      <c r="A168" s="7" t="s">
        <v>119</v>
      </c>
    </row>
    <row r="169" spans="1:13" hidden="1">
      <c r="A169" s="7" t="s">
        <v>120</v>
      </c>
    </row>
    <row r="170" spans="1:13">
      <c r="A170" s="7" t="s">
        <v>56</v>
      </c>
      <c r="B170" s="39"/>
      <c r="C170" s="39"/>
      <c r="D170" s="39" t="s">
        <v>65</v>
      </c>
      <c r="E170" s="39"/>
      <c r="F170" s="39"/>
      <c r="G170" s="39"/>
      <c r="H170" s="39"/>
      <c r="I170" s="39"/>
      <c r="J170" s="39"/>
      <c r="K170" s="39"/>
      <c r="L170" s="39"/>
      <c r="M170" s="39"/>
    </row>
    <row r="171" spans="1:13" ht="30.6" customHeight="1">
      <c r="A171" s="7" t="s">
        <v>56</v>
      </c>
      <c r="B171" s="39"/>
      <c r="C171" s="39"/>
      <c r="D171" s="39" t="s">
        <v>121</v>
      </c>
      <c r="E171" s="39"/>
      <c r="F171" s="39"/>
      <c r="G171" s="39"/>
      <c r="H171" s="39"/>
      <c r="I171" s="39"/>
      <c r="J171" s="39"/>
      <c r="K171" s="39"/>
      <c r="L171" s="39"/>
      <c r="M171" s="39"/>
    </row>
    <row r="172" spans="1:13" hidden="1">
      <c r="A172" s="7" t="s">
        <v>122</v>
      </c>
    </row>
    <row r="173" spans="1:13" hidden="1">
      <c r="A173" s="7" t="s">
        <v>123</v>
      </c>
    </row>
    <row r="174" spans="1:13" hidden="1">
      <c r="A174" s="7" t="s">
        <v>124</v>
      </c>
    </row>
    <row r="175" spans="1:13" hidden="1">
      <c r="A175" s="7" t="s">
        <v>125</v>
      </c>
    </row>
    <row r="176" spans="1:13" hidden="1">
      <c r="A176" s="7" t="s">
        <v>126</v>
      </c>
    </row>
    <row r="177" spans="1:1" hidden="1">
      <c r="A177" s="7" t="s">
        <v>127</v>
      </c>
    </row>
    <row r="178" spans="1:1" hidden="1">
      <c r="A178" s="7" t="s">
        <v>128</v>
      </c>
    </row>
    <row r="179" spans="1:1" hidden="1">
      <c r="A179" s="7" t="s">
        <v>129</v>
      </c>
    </row>
    <row r="180" spans="1:1" hidden="1">
      <c r="A180" s="7" t="s">
        <v>130</v>
      </c>
    </row>
    <row r="181" spans="1:1" hidden="1">
      <c r="A181" s="7" t="s">
        <v>131</v>
      </c>
    </row>
    <row r="182" spans="1:1" hidden="1">
      <c r="A182" s="7" t="s">
        <v>132</v>
      </c>
    </row>
    <row r="183" spans="1:1" hidden="1">
      <c r="A183" s="7" t="s">
        <v>133</v>
      </c>
    </row>
    <row r="184" spans="1:1" hidden="1">
      <c r="A184" s="7" t="s">
        <v>134</v>
      </c>
    </row>
    <row r="185" spans="1:1" hidden="1">
      <c r="A185" s="7" t="s">
        <v>135</v>
      </c>
    </row>
    <row r="186" spans="1:1" hidden="1">
      <c r="A186" s="7" t="s">
        <v>136</v>
      </c>
    </row>
    <row r="187" spans="1:1" hidden="1">
      <c r="A187" s="7" t="s">
        <v>137</v>
      </c>
    </row>
    <row r="188" spans="1:1" hidden="1">
      <c r="A188" s="7" t="s">
        <v>138</v>
      </c>
    </row>
    <row r="189" spans="1:1" hidden="1">
      <c r="A189" s="7" t="s">
        <v>139</v>
      </c>
    </row>
    <row r="190" spans="1:1" hidden="1">
      <c r="A190" s="7" t="s">
        <v>140</v>
      </c>
    </row>
    <row r="191" spans="1:1" hidden="1">
      <c r="A191" s="7" t="s">
        <v>141</v>
      </c>
    </row>
    <row r="192" spans="1:1" hidden="1">
      <c r="A192" s="7" t="s">
        <v>142</v>
      </c>
    </row>
    <row r="193" spans="1:20" hidden="1">
      <c r="A193" s="7" t="s">
        <v>143</v>
      </c>
    </row>
    <row r="194" spans="1:20" hidden="1">
      <c r="A194" s="7" t="s">
        <v>144</v>
      </c>
    </row>
    <row r="195" spans="1:20" hidden="1">
      <c r="A195" s="7" t="s">
        <v>145</v>
      </c>
    </row>
    <row r="196" spans="1:20" hidden="1">
      <c r="A196" s="7" t="s">
        <v>146</v>
      </c>
    </row>
    <row r="197" spans="1:20" hidden="1">
      <c r="A197" s="7" t="s">
        <v>147</v>
      </c>
    </row>
    <row r="198" spans="1:20" hidden="1">
      <c r="A198" s="7" t="s">
        <v>148</v>
      </c>
    </row>
    <row r="199" spans="1:20" hidden="1">
      <c r="A199" s="7" t="s">
        <v>73</v>
      </c>
    </row>
    <row r="200" spans="1:20" hidden="1">
      <c r="A200" s="7" t="s">
        <v>74</v>
      </c>
    </row>
    <row r="201" spans="1:20" hidden="1">
      <c r="A201" s="7" t="s">
        <v>49</v>
      </c>
    </row>
    <row r="202" spans="1:20">
      <c r="A202" s="7">
        <v>8</v>
      </c>
      <c r="B202" s="29" t="s">
        <v>149</v>
      </c>
      <c r="C202" s="29"/>
      <c r="D202" s="30" t="s">
        <v>150</v>
      </c>
      <c r="E202" s="30"/>
      <c r="F202" s="30"/>
      <c r="G202" s="30"/>
      <c r="H202" s="30"/>
      <c r="I202" s="31"/>
      <c r="J202" s="31"/>
      <c r="K202" s="31"/>
      <c r="L202" s="31"/>
      <c r="M202" s="32"/>
      <c r="N202" s="7"/>
    </row>
    <row r="203" spans="1:20" hidden="1">
      <c r="A203" s="7" t="s">
        <v>52</v>
      </c>
    </row>
    <row r="204" spans="1:20">
      <c r="A204" s="7">
        <v>9</v>
      </c>
      <c r="B204" s="29" t="s">
        <v>151</v>
      </c>
      <c r="C204" s="29"/>
      <c r="D204" s="33" t="s">
        <v>152</v>
      </c>
      <c r="E204" s="31"/>
      <c r="F204" s="31"/>
      <c r="G204" s="31"/>
      <c r="H204" s="31"/>
      <c r="I204" s="34" t="s">
        <v>153</v>
      </c>
      <c r="J204" s="35">
        <v>1.3</v>
      </c>
      <c r="K204" s="35"/>
      <c r="L204" s="36"/>
      <c r="M204" s="37">
        <f>IF(AND(J204= "",K204= ""), 0, ROUND(ROUND(L204, 2) * ROUND(IF(K204="",J204,K204),  2), 2))</f>
        <v/>
      </c>
      <c r="N204" s="7"/>
      <c r="P204" s="38">
        <v>0.2</v>
      </c>
      <c r="T204" s="7">
        <v>1701</v>
      </c>
    </row>
    <row r="205" spans="1:20" hidden="1">
      <c r="A205" s="7" t="s">
        <v>55</v>
      </c>
    </row>
    <row r="206" spans="1:20">
      <c r="A206" s="7" t="s">
        <v>56</v>
      </c>
      <c r="B206" s="39"/>
      <c r="C206" s="39"/>
      <c r="D206" s="39" t="s">
        <v>154</v>
      </c>
      <c r="E206" s="39"/>
      <c r="F206" s="39"/>
      <c r="G206" s="39"/>
      <c r="H206" s="39"/>
      <c r="I206" s="39"/>
      <c r="J206" s="39"/>
      <c r="K206" s="39"/>
      <c r="L206" s="39"/>
      <c r="M206" s="39"/>
    </row>
    <row r="207" spans="1:20" hidden="1">
      <c r="A207" s="7" t="s">
        <v>73</v>
      </c>
    </row>
    <row r="208" spans="1:20" hidden="1">
      <c r="A208" s="7" t="s">
        <v>74</v>
      </c>
    </row>
    <row r="209" spans="1:20" hidden="1">
      <c r="A209" s="7" t="s">
        <v>49</v>
      </c>
    </row>
    <row r="210" spans="1:20">
      <c r="A210" s="7">
        <v>8</v>
      </c>
      <c r="B210" s="29" t="s">
        <v>155</v>
      </c>
      <c r="C210" s="29"/>
      <c r="D210" s="30" t="s">
        <v>156</v>
      </c>
      <c r="E210" s="30"/>
      <c r="F210" s="30"/>
      <c r="G210" s="30"/>
      <c r="H210" s="30"/>
      <c r="I210" s="31"/>
      <c r="J210" s="31"/>
      <c r="K210" s="31"/>
      <c r="L210" s="31"/>
      <c r="M210" s="32"/>
      <c r="N210" s="7"/>
    </row>
    <row r="211" spans="1:20" hidden="1">
      <c r="A211" s="7" t="s">
        <v>52</v>
      </c>
    </row>
    <row r="212" spans="1:20" hidden="1">
      <c r="A212" s="7" t="s">
        <v>52</v>
      </c>
    </row>
    <row r="213" spans="1:20">
      <c r="A213" s="7">
        <v>9</v>
      </c>
      <c r="B213" s="29" t="s">
        <v>157</v>
      </c>
      <c r="C213" s="29"/>
      <c r="D213" s="33" t="s">
        <v>158</v>
      </c>
      <c r="E213" s="31"/>
      <c r="F213" s="31"/>
      <c r="G213" s="31"/>
      <c r="H213" s="31"/>
      <c r="I213" s="34" t="s">
        <v>15</v>
      </c>
      <c r="J213" s="35">
        <v>122</v>
      </c>
      <c r="K213" s="35"/>
      <c r="L213" s="36"/>
      <c r="M213" s="37">
        <f>IF(AND(J213= "",K213= ""), 0, ROUND(ROUND(L213, 2) * ROUND(IF(K213="",J213,K213),  2), 2))</f>
        <v/>
      </c>
      <c r="N213" s="7"/>
      <c r="P213" s="38">
        <v>0.2</v>
      </c>
      <c r="T213" s="7">
        <v>1701</v>
      </c>
    </row>
    <row r="214" spans="1:20" hidden="1">
      <c r="A214" s="7" t="s">
        <v>55</v>
      </c>
    </row>
    <row r="215" spans="1:20" hidden="1">
      <c r="A215" s="7" t="s">
        <v>55</v>
      </c>
    </row>
    <row r="216" spans="1:20">
      <c r="A216" s="7" t="s">
        <v>56</v>
      </c>
      <c r="B216" s="39"/>
      <c r="C216" s="39"/>
      <c r="D216" s="39" t="s">
        <v>159</v>
      </c>
      <c r="E216" s="39"/>
      <c r="F216" s="39"/>
      <c r="G216" s="39"/>
      <c r="H216" s="39"/>
      <c r="I216" s="39"/>
      <c r="J216" s="39"/>
      <c r="K216" s="39"/>
      <c r="L216" s="39"/>
      <c r="M216" s="39"/>
    </row>
    <row r="217" spans="1:20" hidden="1">
      <c r="A217" s="7" t="s">
        <v>73</v>
      </c>
    </row>
    <row r="218" spans="1:20" hidden="1">
      <c r="A218" s="7" t="s">
        <v>74</v>
      </c>
    </row>
    <row r="219" spans="1:20" hidden="1">
      <c r="A219" s="7" t="s">
        <v>49</v>
      </c>
    </row>
    <row r="220" spans="1:20">
      <c r="A220" s="7">
        <v>8</v>
      </c>
      <c r="B220" s="29" t="s">
        <v>160</v>
      </c>
      <c r="C220" s="29"/>
      <c r="D220" s="30" t="s">
        <v>161</v>
      </c>
      <c r="E220" s="30"/>
      <c r="F220" s="30"/>
      <c r="G220" s="30"/>
      <c r="H220" s="30"/>
      <c r="I220" s="31"/>
      <c r="J220" s="31"/>
      <c r="K220" s="31"/>
      <c r="L220" s="31"/>
      <c r="M220" s="32"/>
      <c r="N220" s="7"/>
    </row>
    <row r="221" spans="1:20" hidden="1">
      <c r="A221" s="7" t="s">
        <v>52</v>
      </c>
    </row>
    <row r="222" spans="1:20">
      <c r="A222" s="7">
        <v>9</v>
      </c>
      <c r="B222" s="29" t="s">
        <v>162</v>
      </c>
      <c r="C222" s="29"/>
      <c r="D222" s="33" t="s">
        <v>163</v>
      </c>
      <c r="E222" s="31"/>
      <c r="F222" s="31"/>
      <c r="G222" s="31"/>
      <c r="H222" s="31"/>
      <c r="I222" s="34" t="s">
        <v>15</v>
      </c>
      <c r="J222" s="35">
        <v>6</v>
      </c>
      <c r="K222" s="35"/>
      <c r="L222" s="36"/>
      <c r="M222" s="37">
        <f>IF(AND(J222= "",K222= ""), 0, ROUND(ROUND(L222, 2) * ROUND(IF(K222="",J222,K222),  2), 2))</f>
        <v/>
      </c>
      <c r="N222" s="7"/>
      <c r="P222" s="38">
        <v>0.2</v>
      </c>
      <c r="T222" s="7">
        <v>1701</v>
      </c>
    </row>
    <row r="223" spans="1:20">
      <c r="A223" s="7" t="s">
        <v>56</v>
      </c>
      <c r="B223" s="39"/>
      <c r="C223" s="39"/>
      <c r="D223" s="39" t="s">
        <v>164</v>
      </c>
      <c r="E223" s="39"/>
      <c r="F223" s="39"/>
      <c r="G223" s="39"/>
      <c r="H223" s="39"/>
      <c r="I223" s="39"/>
      <c r="J223" s="39"/>
      <c r="K223" s="39"/>
      <c r="L223" s="39"/>
      <c r="M223" s="39"/>
    </row>
    <row r="224" spans="1:20" hidden="1">
      <c r="A224" s="7" t="s">
        <v>59</v>
      </c>
    </row>
    <row r="225" spans="1:20" hidden="1">
      <c r="A225" s="7" t="s">
        <v>60</v>
      </c>
    </row>
    <row r="226" spans="1:20" hidden="1">
      <c r="A226" s="7" t="s">
        <v>73</v>
      </c>
    </row>
    <row r="227" spans="1:20" hidden="1">
      <c r="A227" s="7" t="s">
        <v>74</v>
      </c>
    </row>
    <row r="228" spans="1:20" hidden="1">
      <c r="A228" s="7" t="s">
        <v>49</v>
      </c>
    </row>
    <row r="229" spans="1:20">
      <c r="A229" s="7">
        <v>8</v>
      </c>
      <c r="B229" s="29" t="s">
        <v>165</v>
      </c>
      <c r="C229" s="29"/>
      <c r="D229" s="30" t="s">
        <v>166</v>
      </c>
      <c r="E229" s="30"/>
      <c r="F229" s="30"/>
      <c r="G229" s="30"/>
      <c r="H229" s="30"/>
      <c r="I229" s="31"/>
      <c r="J229" s="31"/>
      <c r="K229" s="31"/>
      <c r="L229" s="31"/>
      <c r="M229" s="32"/>
      <c r="N229" s="7"/>
    </row>
    <row r="230" spans="1:20" hidden="1">
      <c r="A230" s="7" t="s">
        <v>52</v>
      </c>
    </row>
    <row r="231" spans="1:20">
      <c r="A231" s="7">
        <v>9</v>
      </c>
      <c r="B231" s="29" t="s">
        <v>167</v>
      </c>
      <c r="C231" s="29"/>
      <c r="D231" s="33" t="s">
        <v>168</v>
      </c>
      <c r="E231" s="31"/>
      <c r="F231" s="31"/>
      <c r="G231" s="31"/>
      <c r="H231" s="31"/>
      <c r="I231" s="34" t="s">
        <v>169</v>
      </c>
      <c r="J231" s="35">
        <v>50</v>
      </c>
      <c r="K231" s="35"/>
      <c r="L231" s="36"/>
      <c r="M231" s="37">
        <f>IF(AND(J231= "",K231= ""), 0, ROUND(ROUND(L231, 2) * ROUND(IF(K231="",J231,K231),  2), 2))</f>
        <v/>
      </c>
      <c r="N231" s="7"/>
      <c r="P231" s="38">
        <v>0.2</v>
      </c>
      <c r="T231" s="7">
        <v>1701</v>
      </c>
    </row>
    <row r="232" spans="1:20" ht="20.4" customHeight="1">
      <c r="A232" s="7" t="s">
        <v>56</v>
      </c>
      <c r="B232" s="39"/>
      <c r="C232" s="39"/>
      <c r="D232" s="39" t="s">
        <v>170</v>
      </c>
      <c r="E232" s="39"/>
      <c r="F232" s="39"/>
      <c r="G232" s="39"/>
      <c r="H232" s="39"/>
      <c r="I232" s="39"/>
      <c r="J232" s="39"/>
      <c r="K232" s="39"/>
      <c r="L232" s="39"/>
      <c r="M232" s="39"/>
    </row>
    <row r="233" spans="1:20" hidden="1">
      <c r="A233" s="7" t="s">
        <v>74</v>
      </c>
    </row>
    <row r="234" spans="1:20" hidden="1">
      <c r="A234" s="7" t="s">
        <v>49</v>
      </c>
    </row>
    <row r="235" spans="1:20">
      <c r="A235" s="7">
        <v>8</v>
      </c>
      <c r="B235" s="29" t="s">
        <v>171</v>
      </c>
      <c r="C235" s="29"/>
      <c r="D235" s="30" t="s">
        <v>172</v>
      </c>
      <c r="E235" s="30"/>
      <c r="F235" s="30"/>
      <c r="G235" s="30"/>
      <c r="H235" s="30"/>
      <c r="I235" s="31"/>
      <c r="J235" s="31"/>
      <c r="K235" s="31"/>
      <c r="L235" s="31"/>
      <c r="M235" s="32"/>
      <c r="N235" s="7"/>
    </row>
    <row r="236" spans="1:20" hidden="1">
      <c r="A236" s="7" t="s">
        <v>52</v>
      </c>
    </row>
    <row r="237" spans="1:20">
      <c r="A237" s="7">
        <v>9</v>
      </c>
      <c r="B237" s="29" t="s">
        <v>173</v>
      </c>
      <c r="C237" s="29"/>
      <c r="D237" s="33" t="s">
        <v>174</v>
      </c>
      <c r="E237" s="31"/>
      <c r="F237" s="31"/>
      <c r="G237" s="31"/>
      <c r="H237" s="31"/>
      <c r="I237" s="34" t="s">
        <v>175</v>
      </c>
      <c r="J237" s="40">
        <v>1</v>
      </c>
      <c r="K237" s="40"/>
      <c r="L237" s="36"/>
      <c r="M237" s="37">
        <f>IF(AND(J237= "",K237= ""), 0, ROUND(ROUND(L237, 2) * ROUND(IF(K237="",J237,K237),  0), 2))</f>
        <v/>
      </c>
      <c r="N237" s="7"/>
      <c r="P237" s="38">
        <v>0.2</v>
      </c>
      <c r="T237" s="7">
        <v>1701</v>
      </c>
    </row>
    <row r="238" spans="1:20" hidden="1">
      <c r="A238" s="7" t="s">
        <v>74</v>
      </c>
    </row>
    <row r="239" spans="1:20" hidden="1">
      <c r="A239" s="7" t="s">
        <v>49</v>
      </c>
    </row>
    <row r="240" spans="1:20">
      <c r="A240" s="7" t="s">
        <v>176</v>
      </c>
      <c r="B240" s="31"/>
      <c r="C240" s="31"/>
      <c r="D240" s="31"/>
      <c r="E240" s="31"/>
      <c r="F240" s="31"/>
      <c r="G240" s="31"/>
      <c r="H240" s="31"/>
      <c r="I240" s="31"/>
      <c r="J240" s="31"/>
      <c r="K240" s="31"/>
      <c r="L240" s="31"/>
      <c r="M240" s="31"/>
    </row>
    <row r="241" spans="1:20">
      <c r="B241" s="31"/>
      <c r="C241" s="31"/>
      <c r="D241" s="41" t="s">
        <v>48</v>
      </c>
      <c r="E241" s="42"/>
      <c r="F241" s="42"/>
      <c r="G241" s="42"/>
      <c r="H241" s="42"/>
      <c r="I241" s="43"/>
      <c r="J241" s="43"/>
      <c r="K241" s="43"/>
      <c r="L241" s="43"/>
      <c r="M241" s="44"/>
    </row>
    <row r="242" spans="1:20">
      <c r="B242" s="31"/>
      <c r="C242" s="31"/>
      <c r="D242" s="45"/>
      <c r="E242" s="7"/>
      <c r="F242" s="7"/>
      <c r="G242" s="7"/>
      <c r="H242" s="7"/>
      <c r="I242" s="7"/>
      <c r="J242" s="7"/>
      <c r="K242" s="7"/>
      <c r="L242" s="7"/>
      <c r="M242" s="8"/>
    </row>
    <row r="243" spans="1:20">
      <c r="B243" s="31"/>
      <c r="C243" s="31"/>
      <c r="D243" s="46" t="s">
        <v>177</v>
      </c>
      <c r="E243" s="47"/>
      <c r="F243" s="47"/>
      <c r="G243" s="47"/>
      <c r="H243" s="47"/>
      <c r="I243" s="48">
        <f>SUMIF(N12:N240, IF(N11="","",N11), M12:M240)</f>
        <v/>
      </c>
      <c r="J243" s="48"/>
      <c r="K243" s="48"/>
      <c r="L243" s="48"/>
      <c r="M243" s="49"/>
    </row>
    <row r="244" spans="1:20" hidden="1">
      <c r="B244" s="31"/>
      <c r="C244" s="31"/>
      <c r="D244" s="50" t="s">
        <v>178</v>
      </c>
      <c r="E244" s="51"/>
      <c r="F244" s="51"/>
      <c r="G244" s="51"/>
      <c r="H244" s="51"/>
      <c r="I244" s="52">
        <f>ROUND(SUMIF(N12:N240, IF(N11="","",N11), M12:M240) * 0.2, 2)</f>
        <v/>
      </c>
      <c r="J244" s="52"/>
      <c r="K244" s="52"/>
      <c r="L244" s="52"/>
      <c r="M244" s="53"/>
    </row>
    <row r="245" spans="1:20" hidden="1">
      <c r="B245" s="31"/>
      <c r="C245" s="31"/>
      <c r="D245" s="46" t="s">
        <v>179</v>
      </c>
      <c r="E245" s="47"/>
      <c r="F245" s="47"/>
      <c r="G245" s="47"/>
      <c r="H245" s="47"/>
      <c r="I245" s="48">
        <f>SUM(I243:I244)</f>
        <v/>
      </c>
      <c r="J245" s="48"/>
      <c r="K245" s="48"/>
      <c r="L245" s="48"/>
      <c r="M245" s="49"/>
    </row>
    <row r="246" spans="1:20" ht="15.6" customHeight="1">
      <c r="A246" s="7">
        <v>3</v>
      </c>
      <c r="B246" s="27" t="s">
        <v>180</v>
      </c>
      <c r="C246" s="27"/>
      <c r="D246" s="28" t="s">
        <v>181</v>
      </c>
      <c r="E246" s="28"/>
      <c r="F246" s="28"/>
      <c r="G246" s="28"/>
      <c r="H246" s="28"/>
      <c r="I246" s="28"/>
      <c r="J246" s="28"/>
      <c r="K246" s="28"/>
      <c r="L246" s="28"/>
      <c r="M246" s="28"/>
      <c r="N246" s="7"/>
    </row>
    <row r="247" spans="1:20">
      <c r="A247" s="7">
        <v>8</v>
      </c>
      <c r="B247" s="29" t="s">
        <v>182</v>
      </c>
      <c r="C247" s="29"/>
      <c r="D247" s="30" t="s">
        <v>183</v>
      </c>
      <c r="E247" s="30"/>
      <c r="F247" s="30"/>
      <c r="G247" s="30"/>
      <c r="H247" s="30"/>
      <c r="I247" s="31"/>
      <c r="J247" s="31"/>
      <c r="K247" s="31"/>
      <c r="L247" s="31"/>
      <c r="M247" s="32"/>
      <c r="N247" s="7"/>
    </row>
    <row r="248" spans="1:20" hidden="1">
      <c r="A248" s="7" t="s">
        <v>52</v>
      </c>
    </row>
    <row r="249" spans="1:20">
      <c r="A249" s="7">
        <v>9</v>
      </c>
      <c r="B249" s="29" t="s">
        <v>184</v>
      </c>
      <c r="C249" s="29"/>
      <c r="D249" s="33" t="s">
        <v>185</v>
      </c>
      <c r="E249" s="31"/>
      <c r="F249" s="31"/>
      <c r="G249" s="31"/>
      <c r="H249" s="31"/>
      <c r="I249" s="34" t="s">
        <v>15</v>
      </c>
      <c r="J249" s="35">
        <v>14</v>
      </c>
      <c r="K249" s="35"/>
      <c r="L249" s="36"/>
      <c r="M249" s="37">
        <f>IF(AND(J249= "",K249= ""), 0, ROUND(ROUND(L249, 2) * ROUND(IF(K249="",J249,K249),  2), 2))</f>
        <v/>
      </c>
      <c r="N249" s="7"/>
      <c r="P249" s="38">
        <v>0.2</v>
      </c>
      <c r="T249" s="7">
        <v>1701</v>
      </c>
    </row>
    <row r="250" spans="1:20">
      <c r="A250" s="7" t="s">
        <v>56</v>
      </c>
      <c r="B250" s="39"/>
      <c r="C250" s="39"/>
      <c r="D250" s="39" t="s">
        <v>186</v>
      </c>
      <c r="E250" s="39"/>
      <c r="F250" s="39"/>
      <c r="G250" s="39"/>
      <c r="H250" s="39"/>
      <c r="I250" s="39"/>
      <c r="J250" s="39"/>
      <c r="K250" s="39"/>
      <c r="L250" s="39"/>
      <c r="M250" s="39"/>
    </row>
    <row r="251" spans="1:20" hidden="1">
      <c r="A251" s="7" t="s">
        <v>59</v>
      </c>
    </row>
    <row r="252" spans="1:20" hidden="1">
      <c r="A252" s="7" t="s">
        <v>62</v>
      </c>
    </row>
    <row r="253" spans="1:20" hidden="1">
      <c r="A253" s="7" t="s">
        <v>63</v>
      </c>
    </row>
    <row r="254" spans="1:20">
      <c r="A254" s="7" t="s">
        <v>56</v>
      </c>
      <c r="B254" s="39"/>
      <c r="C254" s="39"/>
      <c r="D254" s="39" t="s">
        <v>187</v>
      </c>
      <c r="E254" s="39"/>
      <c r="F254" s="39"/>
      <c r="G254" s="39"/>
      <c r="H254" s="39"/>
      <c r="I254" s="39"/>
      <c r="J254" s="39"/>
      <c r="K254" s="39"/>
      <c r="L254" s="39"/>
      <c r="M254" s="39"/>
    </row>
    <row r="255" spans="1:20" hidden="1">
      <c r="A255" s="7" t="s">
        <v>61</v>
      </c>
    </row>
    <row r="256" spans="1:20">
      <c r="A256" s="7" t="s">
        <v>56</v>
      </c>
      <c r="B256" s="39"/>
      <c r="C256" s="39"/>
      <c r="D256" s="39" t="s">
        <v>188</v>
      </c>
      <c r="E256" s="39"/>
      <c r="F256" s="39"/>
      <c r="G256" s="39"/>
      <c r="H256" s="39"/>
      <c r="I256" s="39"/>
      <c r="J256" s="39"/>
      <c r="K256" s="39"/>
      <c r="L256" s="39"/>
      <c r="M256" s="39"/>
    </row>
    <row r="257" spans="1:20" hidden="1">
      <c r="A257" s="7" t="s">
        <v>60</v>
      </c>
    </row>
    <row r="258" spans="1:20" hidden="1">
      <c r="A258" s="7" t="s">
        <v>73</v>
      </c>
    </row>
    <row r="259" spans="1:20" hidden="1">
      <c r="A259" s="7" t="s">
        <v>74</v>
      </c>
    </row>
    <row r="260" spans="1:20">
      <c r="A260" s="7">
        <v>9</v>
      </c>
      <c r="B260" s="29" t="s">
        <v>189</v>
      </c>
      <c r="C260" s="29"/>
      <c r="D260" s="33" t="s">
        <v>190</v>
      </c>
      <c r="E260" s="31"/>
      <c r="F260" s="31"/>
      <c r="G260" s="31"/>
      <c r="H260" s="31"/>
      <c r="I260" s="34" t="s">
        <v>15</v>
      </c>
      <c r="J260" s="35">
        <v>3</v>
      </c>
      <c r="K260" s="35"/>
      <c r="L260" s="36"/>
      <c r="M260" s="37">
        <f>IF(AND(J260= "",K260= ""), 0, ROUND(ROUND(L260, 2) * ROUND(IF(K260="",J260,K260),  2), 2))</f>
        <v/>
      </c>
      <c r="N260" s="7"/>
      <c r="P260" s="38">
        <v>0.2</v>
      </c>
      <c r="T260" s="7">
        <v>1701</v>
      </c>
    </row>
    <row r="261" spans="1:20">
      <c r="A261" s="7" t="s">
        <v>56</v>
      </c>
      <c r="B261" s="39"/>
      <c r="C261" s="39"/>
      <c r="D261" s="39" t="s">
        <v>191</v>
      </c>
      <c r="E261" s="39"/>
      <c r="F261" s="39"/>
      <c r="G261" s="39"/>
      <c r="H261" s="39"/>
      <c r="I261" s="39"/>
      <c r="J261" s="39"/>
      <c r="K261" s="39"/>
      <c r="L261" s="39"/>
      <c r="M261" s="39"/>
    </row>
    <row r="262" spans="1:20" hidden="1">
      <c r="A262" s="7" t="s">
        <v>73</v>
      </c>
    </row>
    <row r="263" spans="1:20" hidden="1">
      <c r="A263" s="7" t="s">
        <v>74</v>
      </c>
    </row>
    <row r="264" spans="1:20">
      <c r="A264" s="7">
        <v>9</v>
      </c>
      <c r="B264" s="29" t="s">
        <v>192</v>
      </c>
      <c r="C264" s="29"/>
      <c r="D264" s="33" t="s">
        <v>193</v>
      </c>
      <c r="E264" s="31"/>
      <c r="F264" s="31"/>
      <c r="G264" s="31"/>
      <c r="H264" s="31"/>
      <c r="I264" s="34" t="s">
        <v>15</v>
      </c>
      <c r="J264" s="35">
        <v>477</v>
      </c>
      <c r="K264" s="35"/>
      <c r="L264" s="36"/>
      <c r="M264" s="37">
        <f>IF(AND(J264= "",K264= ""), 0, ROUND(ROUND(L264, 2) * ROUND(IF(K264="",J264,K264),  2), 2))</f>
        <v/>
      </c>
      <c r="N264" s="7"/>
      <c r="P264" s="38">
        <v>0.2</v>
      </c>
      <c r="T264" s="7">
        <v>1701</v>
      </c>
    </row>
    <row r="265" spans="1:20">
      <c r="A265" s="7" t="s">
        <v>56</v>
      </c>
      <c r="B265" s="39"/>
      <c r="C265" s="39"/>
      <c r="D265" s="39" t="s">
        <v>194</v>
      </c>
      <c r="E265" s="39"/>
      <c r="F265" s="39"/>
      <c r="G265" s="39"/>
      <c r="H265" s="39"/>
      <c r="I265" s="39"/>
      <c r="J265" s="39"/>
      <c r="K265" s="39"/>
      <c r="L265" s="39"/>
      <c r="M265" s="39"/>
    </row>
    <row r="266" spans="1:20" hidden="1">
      <c r="A266" s="7" t="s">
        <v>59</v>
      </c>
    </row>
    <row r="267" spans="1:20" hidden="1">
      <c r="A267" s="7" t="s">
        <v>60</v>
      </c>
    </row>
    <row r="268" spans="1:20" hidden="1">
      <c r="A268" s="7" t="s">
        <v>61</v>
      </c>
    </row>
    <row r="269" spans="1:20" hidden="1">
      <c r="A269" s="7" t="s">
        <v>62</v>
      </c>
    </row>
    <row r="270" spans="1:20" hidden="1">
      <c r="A270" s="7" t="s">
        <v>63</v>
      </c>
    </row>
    <row r="271" spans="1:20" hidden="1">
      <c r="A271" s="7" t="s">
        <v>64</v>
      </c>
    </row>
    <row r="272" spans="1:20" hidden="1">
      <c r="A272" s="7" t="s">
        <v>66</v>
      </c>
    </row>
    <row r="273" spans="1:1" hidden="1">
      <c r="A273" s="7" t="s">
        <v>67</v>
      </c>
    </row>
    <row r="274" spans="1:1" hidden="1">
      <c r="A274" s="7" t="s">
        <v>68</v>
      </c>
    </row>
    <row r="275" spans="1:1" hidden="1">
      <c r="A275" s="7" t="s">
        <v>69</v>
      </c>
    </row>
    <row r="276" spans="1:1" hidden="1">
      <c r="A276" s="7" t="s">
        <v>70</v>
      </c>
    </row>
    <row r="277" spans="1:1" hidden="1">
      <c r="A277" s="7" t="s">
        <v>71</v>
      </c>
    </row>
    <row r="278" spans="1:1" hidden="1">
      <c r="A278" s="7" t="s">
        <v>72</v>
      </c>
    </row>
    <row r="279" spans="1:1" hidden="1">
      <c r="A279" s="7" t="s">
        <v>110</v>
      </c>
    </row>
    <row r="280" spans="1:1" hidden="1">
      <c r="A280" s="7" t="s">
        <v>111</v>
      </c>
    </row>
    <row r="281" spans="1:1" hidden="1">
      <c r="A281" s="7" t="s">
        <v>112</v>
      </c>
    </row>
    <row r="282" spans="1:1" hidden="1">
      <c r="A282" s="7" t="s">
        <v>113</v>
      </c>
    </row>
    <row r="283" spans="1:1" hidden="1">
      <c r="A283" s="7" t="s">
        <v>114</v>
      </c>
    </row>
    <row r="284" spans="1:1" hidden="1">
      <c r="A284" s="7" t="s">
        <v>115</v>
      </c>
    </row>
    <row r="285" spans="1:1" hidden="1">
      <c r="A285" s="7" t="s">
        <v>117</v>
      </c>
    </row>
    <row r="286" spans="1:1" hidden="1">
      <c r="A286" s="7" t="s">
        <v>118</v>
      </c>
    </row>
    <row r="287" spans="1:1" hidden="1">
      <c r="A287" s="7" t="s">
        <v>119</v>
      </c>
    </row>
    <row r="288" spans="1:1" hidden="1">
      <c r="A288" s="7" t="s">
        <v>120</v>
      </c>
    </row>
    <row r="289" spans="1:1" hidden="1">
      <c r="A289" s="7" t="s">
        <v>123</v>
      </c>
    </row>
    <row r="290" spans="1:1" hidden="1">
      <c r="A290" s="7" t="s">
        <v>124</v>
      </c>
    </row>
    <row r="291" spans="1:1" hidden="1">
      <c r="A291" s="7" t="s">
        <v>125</v>
      </c>
    </row>
    <row r="292" spans="1:1" hidden="1">
      <c r="A292" s="7" t="s">
        <v>126</v>
      </c>
    </row>
    <row r="293" spans="1:1" hidden="1">
      <c r="A293" s="7" t="s">
        <v>127</v>
      </c>
    </row>
    <row r="294" spans="1:1" hidden="1">
      <c r="A294" s="7" t="s">
        <v>128</v>
      </c>
    </row>
    <row r="295" spans="1:1" hidden="1">
      <c r="A295" s="7" t="s">
        <v>129</v>
      </c>
    </row>
    <row r="296" spans="1:1" hidden="1">
      <c r="A296" s="7" t="s">
        <v>130</v>
      </c>
    </row>
    <row r="297" spans="1:1" hidden="1">
      <c r="A297" s="7" t="s">
        <v>195</v>
      </c>
    </row>
    <row r="298" spans="1:1" hidden="1">
      <c r="A298" s="7" t="s">
        <v>196</v>
      </c>
    </row>
    <row r="299" spans="1:1" hidden="1">
      <c r="A299" s="7" t="s">
        <v>197</v>
      </c>
    </row>
    <row r="300" spans="1:1" hidden="1">
      <c r="A300" s="7" t="s">
        <v>198</v>
      </c>
    </row>
    <row r="301" spans="1:1" hidden="1">
      <c r="A301" s="7" t="s">
        <v>199</v>
      </c>
    </row>
    <row r="302" spans="1:1" hidden="1">
      <c r="A302" s="7" t="s">
        <v>200</v>
      </c>
    </row>
    <row r="303" spans="1:1" hidden="1">
      <c r="A303" s="7" t="s">
        <v>134</v>
      </c>
    </row>
    <row r="304" spans="1:1" hidden="1">
      <c r="A304" s="7" t="s">
        <v>135</v>
      </c>
    </row>
    <row r="305" spans="1:1" hidden="1">
      <c r="A305" s="7" t="s">
        <v>136</v>
      </c>
    </row>
    <row r="306" spans="1:1" hidden="1">
      <c r="A306" s="7" t="s">
        <v>133</v>
      </c>
    </row>
    <row r="307" spans="1:1" hidden="1">
      <c r="A307" s="7" t="s">
        <v>132</v>
      </c>
    </row>
    <row r="308" spans="1:1" hidden="1">
      <c r="A308" s="7" t="s">
        <v>131</v>
      </c>
    </row>
    <row r="309" spans="1:1" hidden="1">
      <c r="A309" s="7" t="s">
        <v>140</v>
      </c>
    </row>
    <row r="310" spans="1:1" hidden="1">
      <c r="A310" s="7" t="s">
        <v>141</v>
      </c>
    </row>
    <row r="311" spans="1:1" hidden="1">
      <c r="A311" s="7" t="s">
        <v>142</v>
      </c>
    </row>
    <row r="312" spans="1:1" hidden="1">
      <c r="A312" s="7" t="s">
        <v>143</v>
      </c>
    </row>
    <row r="313" spans="1:1" hidden="1">
      <c r="A313" s="7" t="s">
        <v>144</v>
      </c>
    </row>
    <row r="314" spans="1:1" hidden="1">
      <c r="A314" s="7" t="s">
        <v>145</v>
      </c>
    </row>
    <row r="315" spans="1:1" hidden="1">
      <c r="A315" s="7" t="s">
        <v>201</v>
      </c>
    </row>
    <row r="316" spans="1:1" hidden="1">
      <c r="A316" s="7" t="s">
        <v>148</v>
      </c>
    </row>
    <row r="317" spans="1:1" hidden="1">
      <c r="A317" s="7" t="s">
        <v>116</v>
      </c>
    </row>
    <row r="318" spans="1:1" hidden="1">
      <c r="A318" s="7" t="s">
        <v>137</v>
      </c>
    </row>
    <row r="319" spans="1:1" hidden="1">
      <c r="A319" s="7" t="s">
        <v>138</v>
      </c>
    </row>
    <row r="320" spans="1:1" hidden="1">
      <c r="A320" s="7" t="s">
        <v>139</v>
      </c>
    </row>
    <row r="321" spans="1:1" hidden="1">
      <c r="A321" s="7" t="s">
        <v>122</v>
      </c>
    </row>
    <row r="322" spans="1:1" hidden="1">
      <c r="A322" s="7" t="s">
        <v>147</v>
      </c>
    </row>
    <row r="323" spans="1:1" hidden="1">
      <c r="A323" s="7" t="s">
        <v>146</v>
      </c>
    </row>
    <row r="324" spans="1:1" hidden="1">
      <c r="A324" s="7" t="s">
        <v>202</v>
      </c>
    </row>
    <row r="325" spans="1:1" hidden="1">
      <c r="A325" s="7" t="s">
        <v>203</v>
      </c>
    </row>
    <row r="326" spans="1:1" hidden="1">
      <c r="A326" s="7" t="s">
        <v>204</v>
      </c>
    </row>
    <row r="327" spans="1:1" hidden="1">
      <c r="A327" s="7" t="s">
        <v>205</v>
      </c>
    </row>
    <row r="328" spans="1:1" hidden="1">
      <c r="A328" s="7" t="s">
        <v>206</v>
      </c>
    </row>
    <row r="329" spans="1:1" hidden="1">
      <c r="A329" s="7" t="s">
        <v>207</v>
      </c>
    </row>
    <row r="330" spans="1:1" hidden="1">
      <c r="A330" s="7" t="s">
        <v>208</v>
      </c>
    </row>
    <row r="331" spans="1:1" hidden="1">
      <c r="A331" s="7" t="s">
        <v>209</v>
      </c>
    </row>
    <row r="332" spans="1:1" hidden="1">
      <c r="A332" s="7" t="s">
        <v>210</v>
      </c>
    </row>
    <row r="333" spans="1:1" hidden="1">
      <c r="A333" s="7" t="s">
        <v>211</v>
      </c>
    </row>
    <row r="334" spans="1:1" hidden="1">
      <c r="A334" s="7" t="s">
        <v>212</v>
      </c>
    </row>
    <row r="335" spans="1:1" hidden="1">
      <c r="A335" s="7" t="s">
        <v>213</v>
      </c>
    </row>
    <row r="336" spans="1:1" hidden="1">
      <c r="A336" s="7" t="s">
        <v>214</v>
      </c>
    </row>
    <row r="337" spans="1:1" hidden="1">
      <c r="A337" s="7" t="s">
        <v>215</v>
      </c>
    </row>
    <row r="338" spans="1:1" hidden="1">
      <c r="A338" s="7" t="s">
        <v>216</v>
      </c>
    </row>
    <row r="339" spans="1:1" hidden="1">
      <c r="A339" s="7" t="s">
        <v>217</v>
      </c>
    </row>
    <row r="340" spans="1:1" hidden="1">
      <c r="A340" s="7" t="s">
        <v>218</v>
      </c>
    </row>
    <row r="341" spans="1:1" hidden="1">
      <c r="A341" s="7" t="s">
        <v>219</v>
      </c>
    </row>
    <row r="342" spans="1:1" hidden="1">
      <c r="A342" s="7" t="s">
        <v>220</v>
      </c>
    </row>
    <row r="343" spans="1:1" hidden="1">
      <c r="A343" s="7" t="s">
        <v>221</v>
      </c>
    </row>
    <row r="344" spans="1:1" hidden="1">
      <c r="A344" s="7" t="s">
        <v>222</v>
      </c>
    </row>
    <row r="345" spans="1:1" hidden="1">
      <c r="A345" s="7" t="s">
        <v>223</v>
      </c>
    </row>
    <row r="346" spans="1:1" hidden="1">
      <c r="A346" s="7" t="s">
        <v>224</v>
      </c>
    </row>
    <row r="347" spans="1:1" hidden="1">
      <c r="A347" s="7" t="s">
        <v>225</v>
      </c>
    </row>
    <row r="348" spans="1:1" hidden="1">
      <c r="A348" s="7" t="s">
        <v>226</v>
      </c>
    </row>
    <row r="349" spans="1:1" hidden="1">
      <c r="A349" s="7" t="s">
        <v>227</v>
      </c>
    </row>
    <row r="350" spans="1:1" hidden="1">
      <c r="A350" s="7" t="s">
        <v>228</v>
      </c>
    </row>
    <row r="351" spans="1:1" hidden="1">
      <c r="A351" s="7" t="s">
        <v>229</v>
      </c>
    </row>
    <row r="352" spans="1:1" hidden="1">
      <c r="A352" s="7" t="s">
        <v>230</v>
      </c>
    </row>
    <row r="353" spans="1:20" hidden="1">
      <c r="A353" s="7" t="s">
        <v>231</v>
      </c>
    </row>
    <row r="354" spans="1:20" hidden="1">
      <c r="A354" s="7" t="s">
        <v>73</v>
      </c>
    </row>
    <row r="355" spans="1:20" hidden="1">
      <c r="A355" s="7" t="s">
        <v>74</v>
      </c>
    </row>
    <row r="356" spans="1:20">
      <c r="A356" s="7">
        <v>9</v>
      </c>
      <c r="B356" s="29" t="s">
        <v>232</v>
      </c>
      <c r="C356" s="29"/>
      <c r="D356" s="33" t="s">
        <v>233</v>
      </c>
      <c r="E356" s="31"/>
      <c r="F356" s="31"/>
      <c r="G356" s="31"/>
      <c r="H356" s="31"/>
      <c r="I356" s="34" t="s">
        <v>15</v>
      </c>
      <c r="J356" s="35">
        <v>157</v>
      </c>
      <c r="K356" s="35"/>
      <c r="L356" s="36"/>
      <c r="M356" s="37">
        <f>IF(AND(J356= "",K356= ""), 0, ROUND(ROUND(L356, 2) * ROUND(IF(K356="",J356,K356),  2), 2))</f>
        <v/>
      </c>
      <c r="N356" s="7"/>
      <c r="P356" s="38">
        <v>0.2</v>
      </c>
      <c r="T356" s="7">
        <v>1701</v>
      </c>
    </row>
    <row r="357" spans="1:20" hidden="1">
      <c r="A357" s="7" t="s">
        <v>55</v>
      </c>
    </row>
    <row r="358" spans="1:20">
      <c r="A358" s="7" t="s">
        <v>56</v>
      </c>
      <c r="B358" s="39"/>
      <c r="C358" s="39"/>
      <c r="D358" s="39" t="s">
        <v>194</v>
      </c>
      <c r="E358" s="39"/>
      <c r="F358" s="39"/>
      <c r="G358" s="39"/>
      <c r="H358" s="39"/>
      <c r="I358" s="39"/>
      <c r="J358" s="39"/>
      <c r="K358" s="39"/>
      <c r="L358" s="39"/>
      <c r="M358" s="39"/>
    </row>
    <row r="359" spans="1:20" hidden="1">
      <c r="A359" s="7" t="s">
        <v>60</v>
      </c>
    </row>
    <row r="360" spans="1:20" hidden="1">
      <c r="A360" s="7" t="s">
        <v>63</v>
      </c>
    </row>
    <row r="361" spans="1:20" hidden="1">
      <c r="A361" s="7" t="s">
        <v>61</v>
      </c>
    </row>
    <row r="362" spans="1:20" hidden="1">
      <c r="A362" s="7" t="s">
        <v>62</v>
      </c>
    </row>
    <row r="363" spans="1:20" hidden="1">
      <c r="A363" s="7" t="s">
        <v>64</v>
      </c>
    </row>
    <row r="364" spans="1:20" hidden="1">
      <c r="A364" s="7" t="s">
        <v>66</v>
      </c>
    </row>
    <row r="365" spans="1:20" hidden="1">
      <c r="A365" s="7" t="s">
        <v>67</v>
      </c>
    </row>
    <row r="366" spans="1:20" hidden="1">
      <c r="A366" s="7" t="s">
        <v>68</v>
      </c>
    </row>
    <row r="367" spans="1:20" hidden="1">
      <c r="A367" s="7" t="s">
        <v>69</v>
      </c>
    </row>
    <row r="368" spans="1:20" hidden="1">
      <c r="A368" s="7" t="s">
        <v>70</v>
      </c>
    </row>
    <row r="369" spans="1:1" hidden="1">
      <c r="A369" s="7" t="s">
        <v>71</v>
      </c>
    </row>
    <row r="370" spans="1:1" hidden="1">
      <c r="A370" s="7" t="s">
        <v>72</v>
      </c>
    </row>
    <row r="371" spans="1:1" hidden="1">
      <c r="A371" s="7" t="s">
        <v>110</v>
      </c>
    </row>
    <row r="372" spans="1:1" hidden="1">
      <c r="A372" s="7" t="s">
        <v>111</v>
      </c>
    </row>
    <row r="373" spans="1:1" hidden="1">
      <c r="A373" s="7" t="s">
        <v>112</v>
      </c>
    </row>
    <row r="374" spans="1:1" hidden="1">
      <c r="A374" s="7" t="s">
        <v>113</v>
      </c>
    </row>
    <row r="375" spans="1:1" hidden="1">
      <c r="A375" s="7" t="s">
        <v>114</v>
      </c>
    </row>
    <row r="376" spans="1:1" hidden="1">
      <c r="A376" s="7" t="s">
        <v>59</v>
      </c>
    </row>
    <row r="377" spans="1:1" hidden="1">
      <c r="A377" s="7" t="s">
        <v>115</v>
      </c>
    </row>
    <row r="378" spans="1:1" hidden="1">
      <c r="A378" s="7" t="s">
        <v>117</v>
      </c>
    </row>
    <row r="379" spans="1:1" hidden="1">
      <c r="A379" s="7" t="s">
        <v>118</v>
      </c>
    </row>
    <row r="380" spans="1:1" hidden="1">
      <c r="A380" s="7" t="s">
        <v>119</v>
      </c>
    </row>
    <row r="381" spans="1:1" hidden="1">
      <c r="A381" s="7" t="s">
        <v>120</v>
      </c>
    </row>
    <row r="382" spans="1:1" hidden="1">
      <c r="A382" s="7" t="s">
        <v>130</v>
      </c>
    </row>
    <row r="383" spans="1:1" hidden="1">
      <c r="A383" s="7" t="s">
        <v>123</v>
      </c>
    </row>
    <row r="384" spans="1:1" hidden="1">
      <c r="A384" s="7" t="s">
        <v>124</v>
      </c>
    </row>
    <row r="385" spans="1:20" hidden="1">
      <c r="A385" s="7" t="s">
        <v>125</v>
      </c>
    </row>
    <row r="386" spans="1:20" hidden="1">
      <c r="A386" s="7" t="s">
        <v>126</v>
      </c>
    </row>
    <row r="387" spans="1:20" hidden="1">
      <c r="A387" s="7" t="s">
        <v>127</v>
      </c>
    </row>
    <row r="388" spans="1:20" hidden="1">
      <c r="A388" s="7" t="s">
        <v>128</v>
      </c>
    </row>
    <row r="389" spans="1:20" hidden="1">
      <c r="A389" s="7" t="s">
        <v>129</v>
      </c>
    </row>
    <row r="390" spans="1:20" hidden="1">
      <c r="A390" s="7" t="s">
        <v>73</v>
      </c>
    </row>
    <row r="391" spans="1:20" hidden="1">
      <c r="A391" s="7" t="s">
        <v>74</v>
      </c>
    </row>
    <row r="392" spans="1:20" hidden="1">
      <c r="A392" s="7" t="s">
        <v>49</v>
      </c>
    </row>
    <row r="393" spans="1:20">
      <c r="A393" s="7">
        <v>8</v>
      </c>
      <c r="B393" s="29" t="s">
        <v>234</v>
      </c>
      <c r="C393" s="29"/>
      <c r="D393" s="30" t="s">
        <v>235</v>
      </c>
      <c r="E393" s="30"/>
      <c r="F393" s="30"/>
      <c r="G393" s="30"/>
      <c r="H393" s="30"/>
      <c r="I393" s="31"/>
      <c r="J393" s="31"/>
      <c r="K393" s="31"/>
      <c r="L393" s="31"/>
      <c r="M393" s="32"/>
      <c r="N393" s="7"/>
    </row>
    <row r="394" spans="1:20" hidden="1">
      <c r="A394" s="7" t="s">
        <v>52</v>
      </c>
    </row>
    <row r="395" spans="1:20" hidden="1">
      <c r="A395" s="7" t="s">
        <v>52</v>
      </c>
    </row>
    <row r="396" spans="1:20">
      <c r="A396" s="7">
        <v>9</v>
      </c>
      <c r="B396" s="29" t="s">
        <v>236</v>
      </c>
      <c r="C396" s="29"/>
      <c r="D396" s="33" t="s">
        <v>237</v>
      </c>
      <c r="E396" s="31"/>
      <c r="F396" s="31"/>
      <c r="G396" s="31"/>
      <c r="H396" s="31"/>
      <c r="I396" s="34" t="s">
        <v>15</v>
      </c>
      <c r="J396" s="35">
        <v>90</v>
      </c>
      <c r="K396" s="35"/>
      <c r="L396" s="36"/>
      <c r="M396" s="37">
        <f>IF(AND(J396= "",K396= ""), 0, ROUND(ROUND(L396, 2) * ROUND(IF(K396="",J396,K396),  2), 2))</f>
        <v/>
      </c>
      <c r="N396" s="7"/>
      <c r="P396" s="38">
        <v>0.2</v>
      </c>
      <c r="T396" s="7">
        <v>1701</v>
      </c>
    </row>
    <row r="397" spans="1:20">
      <c r="A397" s="7" t="s">
        <v>56</v>
      </c>
      <c r="B397" s="39"/>
      <c r="C397" s="39"/>
      <c r="D397" s="39" t="s">
        <v>238</v>
      </c>
      <c r="E397" s="39"/>
      <c r="F397" s="39"/>
      <c r="G397" s="39"/>
      <c r="H397" s="39"/>
      <c r="I397" s="39"/>
      <c r="J397" s="39"/>
      <c r="K397" s="39"/>
      <c r="L397" s="39"/>
      <c r="M397" s="39"/>
    </row>
    <row r="398" spans="1:20" hidden="1">
      <c r="A398" s="7" t="s">
        <v>59</v>
      </c>
    </row>
    <row r="399" spans="1:20" hidden="1">
      <c r="A399" s="7" t="s">
        <v>60</v>
      </c>
    </row>
    <row r="400" spans="1:20" hidden="1">
      <c r="A400" s="7" t="s">
        <v>61</v>
      </c>
    </row>
    <row r="401" spans="1:20" hidden="1">
      <c r="A401" s="7" t="s">
        <v>62</v>
      </c>
    </row>
    <row r="402" spans="1:20" hidden="1">
      <c r="A402" s="7" t="s">
        <v>63</v>
      </c>
    </row>
    <row r="403" spans="1:20">
      <c r="A403" s="7" t="s">
        <v>56</v>
      </c>
      <c r="B403" s="39"/>
      <c r="C403" s="39"/>
      <c r="D403" s="39" t="s">
        <v>239</v>
      </c>
      <c r="E403" s="39"/>
      <c r="F403" s="39"/>
      <c r="G403" s="39"/>
      <c r="H403" s="39"/>
      <c r="I403" s="39"/>
      <c r="J403" s="39"/>
      <c r="K403" s="39"/>
      <c r="L403" s="39"/>
      <c r="M403" s="39"/>
    </row>
    <row r="404" spans="1:20" hidden="1">
      <c r="A404" s="7" t="s">
        <v>64</v>
      </c>
    </row>
    <row r="405" spans="1:20" hidden="1">
      <c r="A405" s="7" t="s">
        <v>110</v>
      </c>
    </row>
    <row r="406" spans="1:20" hidden="1">
      <c r="A406" s="7" t="s">
        <v>66</v>
      </c>
    </row>
    <row r="407" spans="1:20" hidden="1">
      <c r="A407" s="7" t="s">
        <v>67</v>
      </c>
    </row>
    <row r="408" spans="1:20" hidden="1">
      <c r="A408" s="7" t="s">
        <v>68</v>
      </c>
    </row>
    <row r="409" spans="1:20" hidden="1">
      <c r="A409" s="7" t="s">
        <v>69</v>
      </c>
    </row>
    <row r="410" spans="1:20" hidden="1">
      <c r="A410" s="7" t="s">
        <v>70</v>
      </c>
    </row>
    <row r="411" spans="1:20" hidden="1">
      <c r="A411" s="7" t="s">
        <v>71</v>
      </c>
    </row>
    <row r="412" spans="1:20" hidden="1">
      <c r="A412" s="7" t="s">
        <v>72</v>
      </c>
    </row>
    <row r="413" spans="1:20" hidden="1">
      <c r="A413" s="7" t="s">
        <v>73</v>
      </c>
    </row>
    <row r="414" spans="1:20" hidden="1">
      <c r="A414" s="7" t="s">
        <v>74</v>
      </c>
    </row>
    <row r="415" spans="1:20">
      <c r="A415" s="7">
        <v>9</v>
      </c>
      <c r="B415" s="29" t="s">
        <v>240</v>
      </c>
      <c r="C415" s="29"/>
      <c r="D415" s="33" t="s">
        <v>241</v>
      </c>
      <c r="E415" s="31"/>
      <c r="F415" s="31"/>
      <c r="G415" s="31"/>
      <c r="H415" s="31"/>
      <c r="I415" s="34" t="s">
        <v>15</v>
      </c>
      <c r="J415" s="35">
        <v>74</v>
      </c>
      <c r="K415" s="35"/>
      <c r="L415" s="36"/>
      <c r="M415" s="37">
        <f>IF(AND(J415= "",K415= ""), 0, ROUND(ROUND(L415, 2) * ROUND(IF(K415="",J415,K415),  2), 2))</f>
        <v/>
      </c>
      <c r="N415" s="7"/>
      <c r="P415" s="38">
        <v>0.2</v>
      </c>
      <c r="T415" s="7">
        <v>1701</v>
      </c>
    </row>
    <row r="416" spans="1:20" hidden="1">
      <c r="A416" s="7" t="s">
        <v>59</v>
      </c>
    </row>
    <row r="417" spans="1:20" hidden="1">
      <c r="A417" s="7" t="s">
        <v>60</v>
      </c>
    </row>
    <row r="418" spans="1:20" hidden="1">
      <c r="A418" s="7" t="s">
        <v>61</v>
      </c>
    </row>
    <row r="419" spans="1:20" hidden="1">
      <c r="A419" s="7" t="s">
        <v>62</v>
      </c>
    </row>
    <row r="420" spans="1:20" hidden="1">
      <c r="A420" s="7" t="s">
        <v>73</v>
      </c>
    </row>
    <row r="421" spans="1:20" hidden="1">
      <c r="A421" s="7" t="s">
        <v>74</v>
      </c>
    </row>
    <row r="422" spans="1:20" hidden="1">
      <c r="A422" s="7" t="s">
        <v>49</v>
      </c>
    </row>
    <row r="423" spans="1:20">
      <c r="A423" s="7">
        <v>8</v>
      </c>
      <c r="B423" s="29" t="s">
        <v>242</v>
      </c>
      <c r="C423" s="29"/>
      <c r="D423" s="30" t="s">
        <v>243</v>
      </c>
      <c r="E423" s="30"/>
      <c r="F423" s="30"/>
      <c r="G423" s="30"/>
      <c r="H423" s="30"/>
      <c r="I423" s="31"/>
      <c r="J423" s="31"/>
      <c r="K423" s="31"/>
      <c r="L423" s="31"/>
      <c r="M423" s="32"/>
      <c r="N423" s="7"/>
    </row>
    <row r="424" spans="1:20" hidden="1">
      <c r="A424" s="7" t="s">
        <v>52</v>
      </c>
    </row>
    <row r="425" spans="1:20">
      <c r="A425" s="7">
        <v>9</v>
      </c>
      <c r="B425" s="29" t="s">
        <v>244</v>
      </c>
      <c r="C425" s="29"/>
      <c r="D425" s="33" t="s">
        <v>245</v>
      </c>
      <c r="E425" s="31"/>
      <c r="F425" s="31"/>
      <c r="G425" s="31"/>
      <c r="H425" s="31"/>
      <c r="I425" s="34" t="s">
        <v>15</v>
      </c>
      <c r="J425" s="35">
        <v>20</v>
      </c>
      <c r="K425" s="35"/>
      <c r="L425" s="36"/>
      <c r="M425" s="37">
        <f>IF(AND(J425= "",K425= ""), 0, ROUND(ROUND(L425, 2) * ROUND(IF(K425="",J425,K425),  2), 2))</f>
        <v/>
      </c>
      <c r="N425" s="7"/>
      <c r="P425" s="38">
        <v>0.2</v>
      </c>
      <c r="T425" s="7">
        <v>1701</v>
      </c>
    </row>
    <row r="426" spans="1:20" hidden="1">
      <c r="A426" s="7" t="s">
        <v>55</v>
      </c>
    </row>
    <row r="427" spans="1:20">
      <c r="A427" s="7" t="s">
        <v>56</v>
      </c>
      <c r="B427" s="39"/>
      <c r="C427" s="39"/>
      <c r="D427" s="39" t="s">
        <v>246</v>
      </c>
      <c r="E427" s="39"/>
      <c r="F427" s="39"/>
      <c r="G427" s="39"/>
      <c r="H427" s="39"/>
      <c r="I427" s="39"/>
      <c r="J427" s="39"/>
      <c r="K427" s="39"/>
      <c r="L427" s="39"/>
      <c r="M427" s="39"/>
    </row>
    <row r="428" spans="1:20" hidden="1">
      <c r="A428" s="7" t="s">
        <v>59</v>
      </c>
    </row>
    <row r="429" spans="1:20">
      <c r="A429" s="7" t="s">
        <v>56</v>
      </c>
      <c r="B429" s="39"/>
      <c r="C429" s="39"/>
      <c r="D429" s="39" t="s">
        <v>247</v>
      </c>
      <c r="E429" s="39"/>
      <c r="F429" s="39"/>
      <c r="G429" s="39"/>
      <c r="H429" s="39"/>
      <c r="I429" s="39"/>
      <c r="J429" s="39"/>
      <c r="K429" s="39"/>
      <c r="L429" s="39"/>
      <c r="M429" s="39"/>
    </row>
    <row r="430" spans="1:20" hidden="1">
      <c r="A430" s="7" t="s">
        <v>60</v>
      </c>
    </row>
    <row r="431" spans="1:20">
      <c r="A431" s="7" t="s">
        <v>56</v>
      </c>
      <c r="B431" s="39"/>
      <c r="C431" s="39"/>
      <c r="D431" s="39" t="s">
        <v>248</v>
      </c>
      <c r="E431" s="39"/>
      <c r="F431" s="39"/>
      <c r="G431" s="39"/>
      <c r="H431" s="39"/>
      <c r="I431" s="39"/>
      <c r="J431" s="39"/>
      <c r="K431" s="39"/>
      <c r="L431" s="39"/>
      <c r="M431" s="39"/>
    </row>
    <row r="432" spans="1:20" hidden="1">
      <c r="A432" s="7" t="s">
        <v>61</v>
      </c>
    </row>
    <row r="433" spans="1:20" hidden="1">
      <c r="A433" s="7" t="s">
        <v>62</v>
      </c>
    </row>
    <row r="434" spans="1:20" hidden="1">
      <c r="A434" s="7" t="s">
        <v>63</v>
      </c>
    </row>
    <row r="435" spans="1:20" hidden="1">
      <c r="A435" s="7" t="s">
        <v>73</v>
      </c>
    </row>
    <row r="436" spans="1:20" hidden="1">
      <c r="A436" s="7" t="s">
        <v>74</v>
      </c>
    </row>
    <row r="437" spans="1:20" hidden="1">
      <c r="A437" s="7" t="s">
        <v>49</v>
      </c>
    </row>
    <row r="438" spans="1:20">
      <c r="A438" s="7">
        <v>8</v>
      </c>
      <c r="B438" s="29" t="s">
        <v>249</v>
      </c>
      <c r="C438" s="29"/>
      <c r="D438" s="30" t="s">
        <v>250</v>
      </c>
      <c r="E438" s="30"/>
      <c r="F438" s="30"/>
      <c r="G438" s="30"/>
      <c r="H438" s="30"/>
      <c r="I438" s="31"/>
      <c r="J438" s="31"/>
      <c r="K438" s="31"/>
      <c r="L438" s="31"/>
      <c r="M438" s="32"/>
      <c r="N438" s="7"/>
    </row>
    <row r="439" spans="1:20" hidden="1">
      <c r="A439" s="7" t="s">
        <v>52</v>
      </c>
    </row>
    <row r="440" spans="1:20" ht="20.4" customHeight="1">
      <c r="A440" s="7">
        <v>9</v>
      </c>
      <c r="B440" s="29" t="s">
        <v>251</v>
      </c>
      <c r="C440" s="29"/>
      <c r="D440" s="33" t="s">
        <v>252</v>
      </c>
      <c r="E440" s="31"/>
      <c r="F440" s="31"/>
      <c r="G440" s="31"/>
      <c r="H440" s="31"/>
      <c r="I440" s="34" t="s">
        <v>15</v>
      </c>
      <c r="J440" s="35">
        <v>5</v>
      </c>
      <c r="K440" s="35"/>
      <c r="L440" s="36"/>
      <c r="M440" s="37">
        <f>IF(AND(J440= "",K440= ""), 0, ROUND(ROUND(L440, 2) * ROUND(IF(K440="",J440,K440),  2), 2))</f>
        <v/>
      </c>
      <c r="N440" s="7"/>
      <c r="P440" s="38">
        <v>0.2</v>
      </c>
      <c r="T440" s="7">
        <v>1701</v>
      </c>
    </row>
    <row r="441" spans="1:20">
      <c r="A441" s="7" t="s">
        <v>56</v>
      </c>
      <c r="B441" s="39"/>
      <c r="C441" s="39"/>
      <c r="D441" s="39" t="s">
        <v>253</v>
      </c>
      <c r="E441" s="39"/>
      <c r="F441" s="39"/>
      <c r="G441" s="39"/>
      <c r="H441" s="39"/>
      <c r="I441" s="39"/>
      <c r="J441" s="39"/>
      <c r="K441" s="39"/>
      <c r="L441" s="39"/>
      <c r="M441" s="39"/>
    </row>
    <row r="442" spans="1:20" hidden="1">
      <c r="A442" s="7" t="s">
        <v>74</v>
      </c>
    </row>
    <row r="443" spans="1:20" hidden="1">
      <c r="A443" s="7" t="s">
        <v>49</v>
      </c>
    </row>
    <row r="444" spans="1:20">
      <c r="A444" s="7">
        <v>8</v>
      </c>
      <c r="B444" s="29" t="s">
        <v>254</v>
      </c>
      <c r="C444" s="29"/>
      <c r="D444" s="30" t="s">
        <v>255</v>
      </c>
      <c r="E444" s="30"/>
      <c r="F444" s="30"/>
      <c r="G444" s="30"/>
      <c r="H444" s="30"/>
      <c r="I444" s="31"/>
      <c r="J444" s="31"/>
      <c r="K444" s="31"/>
      <c r="L444" s="31"/>
      <c r="M444" s="32"/>
      <c r="N444" s="7"/>
    </row>
    <row r="445" spans="1:20" hidden="1">
      <c r="A445" s="7" t="s">
        <v>52</v>
      </c>
    </row>
    <row r="446" spans="1:20" hidden="1">
      <c r="A446" s="7" t="s">
        <v>52</v>
      </c>
    </row>
    <row r="447" spans="1:20">
      <c r="A447" s="7">
        <v>9</v>
      </c>
      <c r="B447" s="29" t="s">
        <v>256</v>
      </c>
      <c r="C447" s="29"/>
      <c r="D447" s="33" t="s">
        <v>257</v>
      </c>
      <c r="E447" s="31"/>
      <c r="F447" s="31"/>
      <c r="G447" s="31"/>
      <c r="H447" s="31"/>
      <c r="I447" s="34" t="s">
        <v>15</v>
      </c>
      <c r="J447" s="35">
        <v>7</v>
      </c>
      <c r="K447" s="35"/>
      <c r="L447" s="36"/>
      <c r="M447" s="37">
        <f>IF(AND(J447= "",K447= ""), 0, ROUND(ROUND(L447, 2) * ROUND(IF(K447="",J447,K447),  2), 2))</f>
        <v/>
      </c>
      <c r="N447" s="7"/>
      <c r="P447" s="38">
        <v>0.2</v>
      </c>
      <c r="T447" s="7">
        <v>1701</v>
      </c>
    </row>
    <row r="448" spans="1:20">
      <c r="A448" s="7" t="s">
        <v>56</v>
      </c>
      <c r="B448" s="39"/>
      <c r="C448" s="39"/>
      <c r="D448" s="39" t="s">
        <v>258</v>
      </c>
      <c r="E448" s="39"/>
      <c r="F448" s="39"/>
      <c r="G448" s="39"/>
      <c r="H448" s="39"/>
      <c r="I448" s="39"/>
      <c r="J448" s="39"/>
      <c r="K448" s="39"/>
      <c r="L448" s="39"/>
      <c r="M448" s="39"/>
    </row>
    <row r="449" spans="1:20" hidden="1">
      <c r="A449" s="7" t="s">
        <v>59</v>
      </c>
    </row>
    <row r="450" spans="1:20" hidden="1">
      <c r="A450" s="7" t="s">
        <v>60</v>
      </c>
    </row>
    <row r="451" spans="1:20" hidden="1">
      <c r="A451" s="7" t="s">
        <v>61</v>
      </c>
    </row>
    <row r="452" spans="1:20" hidden="1">
      <c r="A452" s="7" t="s">
        <v>62</v>
      </c>
    </row>
    <row r="453" spans="1:20">
      <c r="A453" s="7" t="s">
        <v>56</v>
      </c>
      <c r="B453" s="39"/>
      <c r="C453" s="39"/>
      <c r="D453" s="39" t="s">
        <v>259</v>
      </c>
      <c r="E453" s="39"/>
      <c r="F453" s="39"/>
      <c r="G453" s="39"/>
      <c r="H453" s="39"/>
      <c r="I453" s="39"/>
      <c r="J453" s="39"/>
      <c r="K453" s="39"/>
      <c r="L453" s="39"/>
      <c r="M453" s="39"/>
    </row>
    <row r="454" spans="1:20" hidden="1">
      <c r="A454" s="7" t="s">
        <v>64</v>
      </c>
    </row>
    <row r="455" spans="1:20" hidden="1">
      <c r="A455" s="7" t="s">
        <v>66</v>
      </c>
    </row>
    <row r="456" spans="1:20" hidden="1">
      <c r="A456" s="7" t="s">
        <v>67</v>
      </c>
    </row>
    <row r="457" spans="1:20" hidden="1">
      <c r="A457" s="7" t="s">
        <v>73</v>
      </c>
    </row>
    <row r="458" spans="1:20" hidden="1">
      <c r="A458" s="7" t="s">
        <v>74</v>
      </c>
    </row>
    <row r="459" spans="1:20">
      <c r="A459" s="7">
        <v>9</v>
      </c>
      <c r="B459" s="29" t="s">
        <v>260</v>
      </c>
      <c r="C459" s="29"/>
      <c r="D459" s="33" t="s">
        <v>261</v>
      </c>
      <c r="E459" s="31"/>
      <c r="F459" s="31"/>
      <c r="G459" s="31"/>
      <c r="H459" s="31"/>
      <c r="I459" s="34" t="s">
        <v>15</v>
      </c>
      <c r="J459" s="35">
        <v>9</v>
      </c>
      <c r="K459" s="35"/>
      <c r="L459" s="36"/>
      <c r="M459" s="37">
        <f>IF(AND(J459= "",K459= ""), 0, ROUND(ROUND(L459, 2) * ROUND(IF(K459="",J459,K459),  2), 2))</f>
        <v/>
      </c>
      <c r="N459" s="7"/>
      <c r="P459" s="38">
        <v>0.2</v>
      </c>
      <c r="T459" s="7">
        <v>1701</v>
      </c>
    </row>
    <row r="460" spans="1:20" ht="20.4" customHeight="1">
      <c r="A460" s="7" t="s">
        <v>56</v>
      </c>
      <c r="B460" s="39"/>
      <c r="C460" s="39"/>
      <c r="D460" s="39" t="s">
        <v>262</v>
      </c>
      <c r="E460" s="39"/>
      <c r="F460" s="39"/>
      <c r="G460" s="39"/>
      <c r="H460" s="39"/>
      <c r="I460" s="39"/>
      <c r="J460" s="39"/>
      <c r="K460" s="39"/>
      <c r="L460" s="39"/>
      <c r="M460" s="39"/>
    </row>
    <row r="461" spans="1:20" hidden="1">
      <c r="A461" s="7" t="s">
        <v>59</v>
      </c>
    </row>
    <row r="462" spans="1:20" ht="20.4" customHeight="1">
      <c r="A462" s="7" t="s">
        <v>56</v>
      </c>
      <c r="B462" s="39"/>
      <c r="C462" s="39"/>
      <c r="D462" s="39" t="s">
        <v>263</v>
      </c>
      <c r="E462" s="39"/>
      <c r="F462" s="39"/>
      <c r="G462" s="39"/>
      <c r="H462" s="39"/>
      <c r="I462" s="39"/>
      <c r="J462" s="39"/>
      <c r="K462" s="39"/>
      <c r="L462" s="39"/>
      <c r="M462" s="39"/>
    </row>
    <row r="463" spans="1:20" hidden="1">
      <c r="A463" s="7" t="s">
        <v>60</v>
      </c>
    </row>
    <row r="464" spans="1:20" hidden="1">
      <c r="A464" s="7" t="s">
        <v>73</v>
      </c>
    </row>
    <row r="465" spans="1:20" hidden="1">
      <c r="A465" s="7" t="s">
        <v>74</v>
      </c>
    </row>
    <row r="466" spans="1:20" hidden="1">
      <c r="A466" s="7" t="s">
        <v>49</v>
      </c>
    </row>
    <row r="467" spans="1:20">
      <c r="A467" s="7" t="s">
        <v>176</v>
      </c>
      <c r="B467" s="31"/>
      <c r="C467" s="31"/>
      <c r="D467" s="31"/>
      <c r="E467" s="31"/>
      <c r="F467" s="31"/>
      <c r="G467" s="31"/>
      <c r="H467" s="31"/>
      <c r="I467" s="31"/>
      <c r="J467" s="31"/>
      <c r="K467" s="31"/>
      <c r="L467" s="31"/>
      <c r="M467" s="31"/>
    </row>
    <row r="468" spans="1:20">
      <c r="B468" s="31"/>
      <c r="C468" s="31"/>
      <c r="D468" s="41" t="s">
        <v>181</v>
      </c>
      <c r="E468" s="42"/>
      <c r="F468" s="42"/>
      <c r="G468" s="42"/>
      <c r="H468" s="42"/>
      <c r="I468" s="43"/>
      <c r="J468" s="43"/>
      <c r="K468" s="43"/>
      <c r="L468" s="43"/>
      <c r="M468" s="44"/>
    </row>
    <row r="469" spans="1:20">
      <c r="B469" s="31"/>
      <c r="C469" s="31"/>
      <c r="D469" s="45"/>
      <c r="E469" s="7"/>
      <c r="F469" s="7"/>
      <c r="G469" s="7"/>
      <c r="H469" s="7"/>
      <c r="I469" s="7"/>
      <c r="J469" s="7"/>
      <c r="K469" s="7"/>
      <c r="L469" s="7"/>
      <c r="M469" s="8"/>
    </row>
    <row r="470" spans="1:20">
      <c r="B470" s="31"/>
      <c r="C470" s="31"/>
      <c r="D470" s="46" t="s">
        <v>177</v>
      </c>
      <c r="E470" s="47"/>
      <c r="F470" s="47"/>
      <c r="G470" s="47"/>
      <c r="H470" s="47"/>
      <c r="I470" s="48">
        <f>SUMIF(N247:N467, IF(N246="","",N246), M247:M467)</f>
        <v/>
      </c>
      <c r="J470" s="48"/>
      <c r="K470" s="48"/>
      <c r="L470" s="48"/>
      <c r="M470" s="49"/>
    </row>
    <row r="471" spans="1:20" hidden="1">
      <c r="B471" s="31"/>
      <c r="C471" s="31"/>
      <c r="D471" s="50" t="s">
        <v>178</v>
      </c>
      <c r="E471" s="51"/>
      <c r="F471" s="51"/>
      <c r="G471" s="51"/>
      <c r="H471" s="51"/>
      <c r="I471" s="52">
        <f>ROUND(SUMIF(N247:N467, IF(N246="","",N246), M247:M467) * 0.2, 2)</f>
        <v/>
      </c>
      <c r="J471" s="52"/>
      <c r="K471" s="52"/>
      <c r="L471" s="52"/>
      <c r="M471" s="53"/>
    </row>
    <row r="472" spans="1:20" hidden="1">
      <c r="B472" s="31"/>
      <c r="C472" s="31"/>
      <c r="D472" s="46" t="s">
        <v>179</v>
      </c>
      <c r="E472" s="47"/>
      <c r="F472" s="47"/>
      <c r="G472" s="47"/>
      <c r="H472" s="47"/>
      <c r="I472" s="48">
        <f>SUM(I470:I471)</f>
        <v/>
      </c>
      <c r="J472" s="48"/>
      <c r="K472" s="48"/>
      <c r="L472" s="48"/>
      <c r="M472" s="49"/>
    </row>
    <row r="473" spans="1:20" ht="15.6" customHeight="1">
      <c r="A473" s="7">
        <v>3</v>
      </c>
      <c r="B473" s="27" t="s">
        <v>264</v>
      </c>
      <c r="C473" s="27"/>
      <c r="D473" s="28" t="s">
        <v>265</v>
      </c>
      <c r="E473" s="28"/>
      <c r="F473" s="28"/>
      <c r="G473" s="28"/>
      <c r="H473" s="28"/>
      <c r="I473" s="28"/>
      <c r="J473" s="28"/>
      <c r="K473" s="28"/>
      <c r="L473" s="28"/>
      <c r="M473" s="28"/>
      <c r="N473" s="7"/>
    </row>
    <row r="474" spans="1:20">
      <c r="A474" s="7">
        <v>8</v>
      </c>
      <c r="B474" s="29" t="s">
        <v>266</v>
      </c>
      <c r="C474" s="29"/>
      <c r="D474" s="30" t="s">
        <v>267</v>
      </c>
      <c r="E474" s="30"/>
      <c r="F474" s="30"/>
      <c r="G474" s="30"/>
      <c r="H474" s="30"/>
      <c r="I474" s="31"/>
      <c r="J474" s="31"/>
      <c r="K474" s="31"/>
      <c r="L474" s="31"/>
      <c r="M474" s="32"/>
      <c r="N474" s="7"/>
    </row>
    <row r="475" spans="1:20" hidden="1">
      <c r="A475" s="7" t="s">
        <v>52</v>
      </c>
    </row>
    <row r="476" spans="1:20">
      <c r="A476" s="7">
        <v>9</v>
      </c>
      <c r="B476" s="29" t="s">
        <v>268</v>
      </c>
      <c r="C476" s="29"/>
      <c r="D476" s="33" t="s">
        <v>269</v>
      </c>
      <c r="E476" s="31"/>
      <c r="F476" s="31"/>
      <c r="G476" s="31"/>
      <c r="H476" s="31"/>
      <c r="I476" s="34" t="s">
        <v>175</v>
      </c>
      <c r="J476" s="40">
        <v>1</v>
      </c>
      <c r="K476" s="40"/>
      <c r="L476" s="36"/>
      <c r="M476" s="37">
        <f>IF(AND(J476= "",K476= ""), 0, ROUND(ROUND(L476, 2) * ROUND(IF(K476="",J476,K476),  0), 2))</f>
        <v/>
      </c>
      <c r="N476" s="7"/>
      <c r="P476" s="38">
        <v>0.2</v>
      </c>
      <c r="T476" s="7">
        <v>1701</v>
      </c>
    </row>
    <row r="477" spans="1:20">
      <c r="A477" s="7" t="s">
        <v>56</v>
      </c>
      <c r="B477" s="39"/>
      <c r="C477" s="39"/>
      <c r="D477" s="39" t="s">
        <v>270</v>
      </c>
      <c r="E477" s="39"/>
      <c r="F477" s="39"/>
      <c r="G477" s="39"/>
      <c r="H477" s="39"/>
      <c r="I477" s="39"/>
      <c r="J477" s="39"/>
      <c r="K477" s="39"/>
      <c r="L477" s="39"/>
      <c r="M477" s="39"/>
    </row>
    <row r="478" spans="1:20" hidden="1">
      <c r="A478" s="7" t="s">
        <v>74</v>
      </c>
    </row>
    <row r="479" spans="1:20" hidden="1">
      <c r="A479" s="7" t="s">
        <v>49</v>
      </c>
    </row>
    <row r="480" spans="1:20">
      <c r="A480" s="7" t="s">
        <v>176</v>
      </c>
      <c r="B480" s="31"/>
      <c r="C480" s="31"/>
      <c r="D480" s="31"/>
      <c r="E480" s="31"/>
      <c r="F480" s="31"/>
      <c r="G480" s="31"/>
      <c r="H480" s="31"/>
      <c r="I480" s="31"/>
      <c r="J480" s="31"/>
      <c r="K480" s="31"/>
      <c r="L480" s="31"/>
      <c r="M480" s="31"/>
    </row>
    <row r="481" spans="1:13">
      <c r="B481" s="31"/>
      <c r="C481" s="31"/>
      <c r="D481" s="41" t="s">
        <v>265</v>
      </c>
      <c r="E481" s="42"/>
      <c r="F481" s="42"/>
      <c r="G481" s="42"/>
      <c r="H481" s="42"/>
      <c r="I481" s="43"/>
      <c r="J481" s="43"/>
      <c r="K481" s="43"/>
      <c r="L481" s="43"/>
      <c r="M481" s="44"/>
    </row>
    <row r="482" spans="1:13">
      <c r="B482" s="31"/>
      <c r="C482" s="31"/>
      <c r="D482" s="45"/>
      <c r="E482" s="7"/>
      <c r="F482" s="7"/>
      <c r="G482" s="7"/>
      <c r="H482" s="7"/>
      <c r="I482" s="7"/>
      <c r="J482" s="7"/>
      <c r="K482" s="7"/>
      <c r="L482" s="7"/>
      <c r="M482" s="8"/>
    </row>
    <row r="483" spans="1:13">
      <c r="B483" s="31"/>
      <c r="C483" s="31"/>
      <c r="D483" s="46" t="s">
        <v>177</v>
      </c>
      <c r="E483" s="47"/>
      <c r="F483" s="47"/>
      <c r="G483" s="47"/>
      <c r="H483" s="47"/>
      <c r="I483" s="48">
        <f>SUMIF(N474:N480, IF(N473="","",N473), M474:M480)</f>
        <v/>
      </c>
      <c r="J483" s="48"/>
      <c r="K483" s="48"/>
      <c r="L483" s="48"/>
      <c r="M483" s="49"/>
    </row>
    <row r="484" spans="1:13" hidden="1">
      <c r="B484" s="31"/>
      <c r="C484" s="31"/>
      <c r="D484" s="50" t="s">
        <v>178</v>
      </c>
      <c r="E484" s="51"/>
      <c r="F484" s="51"/>
      <c r="G484" s="51"/>
      <c r="H484" s="51"/>
      <c r="I484" s="52">
        <f>ROUND(SUMIF(N474:N480, IF(N473="","",N473), M474:M480) * 0.2, 2)</f>
        <v/>
      </c>
      <c r="J484" s="52"/>
      <c r="K484" s="52"/>
      <c r="L484" s="52"/>
      <c r="M484" s="53"/>
    </row>
    <row r="485" spans="1:13" hidden="1">
      <c r="B485" s="31"/>
      <c r="C485" s="31"/>
      <c r="D485" s="46" t="s">
        <v>179</v>
      </c>
      <c r="E485" s="47"/>
      <c r="F485" s="47"/>
      <c r="G485" s="47"/>
      <c r="H485" s="47"/>
      <c r="I485" s="48">
        <f>SUM(I483:I484)</f>
        <v/>
      </c>
      <c r="J485" s="48"/>
      <c r="K485" s="48"/>
      <c r="L485" s="48"/>
      <c r="M485" s="49"/>
    </row>
    <row r="486" spans="1:13" ht="31.2" customHeight="1">
      <c r="B486" s="3"/>
      <c r="C486" s="3"/>
      <c r="D486" s="54" t="s">
        <v>271</v>
      </c>
      <c r="E486" s="54"/>
      <c r="F486" s="54"/>
      <c r="G486" s="54"/>
      <c r="H486" s="54"/>
      <c r="I486" s="54"/>
      <c r="J486" s="54"/>
      <c r="K486" s="54"/>
      <c r="L486" s="54"/>
      <c r="M486" s="54"/>
    </row>
    <row r="488" spans="1:13">
      <c r="D488" s="55" t="s">
        <v>272</v>
      </c>
      <c r="E488" s="55"/>
      <c r="F488" s="55"/>
      <c r="G488" s="55"/>
      <c r="H488" s="55"/>
      <c r="I488" s="55"/>
      <c r="J488" s="55"/>
      <c r="K488" s="55"/>
      <c r="L488" s="55"/>
      <c r="M488" s="55"/>
    </row>
    <row r="489" spans="1:13">
      <c r="D489" s="56" t="s">
        <v>273</v>
      </c>
      <c r="E489" s="57"/>
      <c r="F489" s="57"/>
      <c r="G489" s="57"/>
      <c r="H489" s="57"/>
      <c r="I489" s="58">
        <f>SUMIF(N18:N237, "", M18:M237)</f>
        <v/>
      </c>
      <c r="J489" s="58"/>
      <c r="K489" s="58"/>
      <c r="L489" s="58"/>
      <c r="M489" s="58"/>
    </row>
    <row r="490" spans="1:13">
      <c r="D490" s="56" t="s">
        <v>274</v>
      </c>
      <c r="E490" s="57"/>
      <c r="F490" s="57"/>
      <c r="G490" s="57"/>
      <c r="H490" s="57"/>
      <c r="I490" s="58">
        <f>SUMIF(N249:N459, "", M249:M459)</f>
        <v/>
      </c>
      <c r="J490" s="58"/>
      <c r="K490" s="58"/>
      <c r="L490" s="58"/>
      <c r="M490" s="58"/>
    </row>
    <row r="491" spans="1:13">
      <c r="D491" s="56" t="s">
        <v>275</v>
      </c>
      <c r="E491" s="57"/>
      <c r="F491" s="57"/>
      <c r="G491" s="57"/>
      <c r="H491" s="57"/>
      <c r="I491" s="58">
        <f>SUMIF(N476:N476, "", M476:M476)</f>
        <v/>
      </c>
      <c r="J491" s="58"/>
      <c r="K491" s="58"/>
      <c r="L491" s="58"/>
      <c r="M491" s="58"/>
    </row>
    <row r="492" spans="1:13">
      <c r="D492" s="59" t="s">
        <v>276</v>
      </c>
      <c r="E492" s="60"/>
      <c r="F492" s="60"/>
      <c r="G492" s="60"/>
      <c r="H492" s="60"/>
      <c r="I492" s="61"/>
      <c r="J492" s="61"/>
      <c r="K492" s="61"/>
      <c r="L492" s="61"/>
      <c r="M492" s="62"/>
    </row>
    <row r="493" spans="1:13">
      <c r="D493" s="63"/>
      <c r="E493" s="3"/>
      <c r="F493" s="3"/>
      <c r="G493" s="3"/>
      <c r="H493" s="3"/>
      <c r="I493" s="3"/>
      <c r="J493" s="3"/>
      <c r="K493" s="3"/>
      <c r="L493" s="3"/>
      <c r="M493" s="64"/>
    </row>
    <row r="494" spans="1:13">
      <c r="A494" s="65"/>
      <c r="D494" s="66" t="s">
        <v>177</v>
      </c>
      <c r="E494" s="7"/>
      <c r="F494" s="7"/>
      <c r="G494" s="7"/>
      <c r="H494" s="7"/>
      <c r="I494" s="67">
        <f>SUMIF(N5:N486, IF(N4="","",N4), M5:M486)</f>
        <v/>
      </c>
      <c r="J494" s="68"/>
      <c r="K494" s="68"/>
      <c r="L494" s="68"/>
      <c r="M494" s="69"/>
    </row>
    <row r="495" spans="1:13">
      <c r="A495" s="65"/>
      <c r="D495" s="66" t="s">
        <v>178</v>
      </c>
      <c r="E495" s="7"/>
      <c r="F495" s="7"/>
      <c r="G495" s="7"/>
      <c r="H495" s="7"/>
      <c r="I495" s="67">
        <f>ROUND(SUMIF(N5:N486, IF(N4="","",N4), M5:M486) * 0.2, 2)</f>
        <v/>
      </c>
      <c r="J495" s="68"/>
      <c r="K495" s="68"/>
      <c r="L495" s="68"/>
      <c r="M495" s="69"/>
    </row>
    <row r="496" spans="1:13">
      <c r="D496" s="70" t="s">
        <v>179</v>
      </c>
      <c r="E496" s="71"/>
      <c r="F496" s="71"/>
      <c r="G496" s="71"/>
      <c r="H496" s="71"/>
      <c r="I496" s="72">
        <f>SUM(I494:I495)</f>
        <v/>
      </c>
      <c r="J496" s="73"/>
      <c r="K496" s="73"/>
      <c r="L496" s="73"/>
      <c r="M496" s="74"/>
    </row>
    <row r="497" spans="4:13">
      <c r="D497" s="75"/>
      <c r="E497" s="7"/>
      <c r="F497" s="7"/>
      <c r="G497" s="7"/>
      <c r="H497" s="7"/>
      <c r="I497" s="7"/>
      <c r="J497" s="7"/>
      <c r="K497" s="7"/>
      <c r="L497" s="7"/>
      <c r="M497" s="7"/>
    </row>
    <row r="498" spans="4:13">
      <c r="D498" s="76" t="s">
        <v>277</v>
      </c>
      <c r="E498" s="76"/>
      <c r="F498" s="76"/>
      <c r="G498" s="76"/>
      <c r="H498" s="76"/>
      <c r="I498" s="76"/>
      <c r="J498" s="76"/>
      <c r="K498" s="76"/>
      <c r="L498" s="76"/>
      <c r="M498" s="76"/>
    </row>
    <row r="499" spans="4:13">
      <c r="D499" s="77">
        <f>IF('Paramètres'!AA2&lt;&gt;"",'Paramètres'!AA2,"")</f>
        <v/>
      </c>
      <c r="E499" s="77"/>
      <c r="F499" s="77"/>
      <c r="G499" s="77"/>
      <c r="H499" s="77"/>
      <c r="I499" s="77"/>
      <c r="J499" s="77"/>
      <c r="K499" s="77"/>
      <c r="L499" s="77"/>
      <c r="M499" s="77"/>
    </row>
    <row r="500" spans="4:13">
      <c r="D500" s="77"/>
      <c r="E500" s="77"/>
      <c r="F500" s="77"/>
      <c r="G500" s="77"/>
      <c r="H500" s="77"/>
      <c r="I500" s="77"/>
      <c r="J500" s="77"/>
      <c r="K500" s="77"/>
      <c r="L500" s="77"/>
      <c r="M500" s="77"/>
    </row>
    <row r="501" spans="4:13" ht="56.7" customHeight="1">
      <c r="H501" s="78" t="s">
        <v>278</v>
      </c>
      <c r="I501" s="78"/>
      <c r="J501" s="78"/>
      <c r="K501" s="78"/>
      <c r="L501" s="78"/>
      <c r="M501" s="78"/>
    </row>
    <row r="503" spans="4:13" ht="85.05" customHeight="1">
      <c r="D503" s="79" t="s">
        <v>279</v>
      </c>
      <c r="E503" s="79"/>
      <c r="F503" s="79"/>
      <c r="H503" s="79" t="s">
        <v>280</v>
      </c>
      <c r="I503" s="79"/>
      <c r="J503" s="79"/>
      <c r="K503" s="79"/>
      <c r="L503" s="79"/>
      <c r="M503" s="79"/>
    </row>
  </sheetData>
  <sheetProtection password="E95E" sheet="1" objects="1" selectLockedCells="1"/>
  <mergeCells count="143">
    <mergeCell ref="D3:H3"/>
    <mergeCell ref="D4:H4"/>
    <mergeCell ref="D11:H11"/>
    <mergeCell ref="D14:H14"/>
    <mergeCell ref="D18:H18"/>
    <mergeCell ref="D21:H21"/>
    <mergeCell ref="D22:H22"/>
    <mergeCell ref="D29:H29"/>
    <mergeCell ref="D40:H40"/>
    <mergeCell ref="D44:H44"/>
    <mergeCell ref="D46:H46"/>
    <mergeCell ref="D50:H50"/>
    <mergeCell ref="D55:H55"/>
    <mergeCell ref="D63:H63"/>
    <mergeCell ref="D69:H69"/>
    <mergeCell ref="D74:H74"/>
    <mergeCell ref="D76:H76"/>
    <mergeCell ref="D77:H77"/>
    <mergeCell ref="D83:H83"/>
    <mergeCell ref="D85:H85"/>
    <mergeCell ref="D86:H86"/>
    <mergeCell ref="D91:H91"/>
    <mergeCell ref="D98:H98"/>
    <mergeCell ref="D100:H100"/>
    <mergeCell ref="D101:H101"/>
    <mergeCell ref="D104:H104"/>
    <mergeCell ref="D106:H106"/>
    <mergeCell ref="D119:H119"/>
    <mergeCell ref="D122:H122"/>
    <mergeCell ref="D126:H126"/>
    <mergeCell ref="D130:H130"/>
    <mergeCell ref="D135:H135"/>
    <mergeCell ref="D143:H143"/>
    <mergeCell ref="D144:H144"/>
    <mergeCell ref="D145:H145"/>
    <mergeCell ref="D170:H170"/>
    <mergeCell ref="D171:H171"/>
    <mergeCell ref="D202:H202"/>
    <mergeCell ref="D204:H204"/>
    <mergeCell ref="D206:H206"/>
    <mergeCell ref="D210:H210"/>
    <mergeCell ref="D213:H213"/>
    <mergeCell ref="D216:H216"/>
    <mergeCell ref="D220:H220"/>
    <mergeCell ref="D222:H222"/>
    <mergeCell ref="D223:H223"/>
    <mergeCell ref="D229:H229"/>
    <mergeCell ref="D231:H231"/>
    <mergeCell ref="D232:H232"/>
    <mergeCell ref="D235:H235"/>
    <mergeCell ref="D237:H237"/>
    <mergeCell ref="D240:H240"/>
    <mergeCell ref="I241:M241"/>
    <mergeCell ref="D241:H241"/>
    <mergeCell ref="I242:M242"/>
    <mergeCell ref="D242:H242"/>
    <mergeCell ref="I243:M243"/>
    <mergeCell ref="D243:H243"/>
    <mergeCell ref="I244:M244"/>
    <mergeCell ref="D244:H244"/>
    <mergeCell ref="I245:M245"/>
    <mergeCell ref="D245:H245"/>
    <mergeCell ref="D246:H246"/>
    <mergeCell ref="D247:H247"/>
    <mergeCell ref="D249:H249"/>
    <mergeCell ref="D250:H250"/>
    <mergeCell ref="D254:H254"/>
    <mergeCell ref="D256:H256"/>
    <mergeCell ref="D260:H260"/>
    <mergeCell ref="D261:H261"/>
    <mergeCell ref="D264:H264"/>
    <mergeCell ref="D265:H265"/>
    <mergeCell ref="D356:H356"/>
    <mergeCell ref="D358:H358"/>
    <mergeCell ref="D393:H393"/>
    <mergeCell ref="D396:H396"/>
    <mergeCell ref="D397:H397"/>
    <mergeCell ref="D403:H403"/>
    <mergeCell ref="D415:H415"/>
    <mergeCell ref="D423:H423"/>
    <mergeCell ref="D425:H425"/>
    <mergeCell ref="D427:H427"/>
    <mergeCell ref="D429:H429"/>
    <mergeCell ref="D431:H431"/>
    <mergeCell ref="D438:H438"/>
    <mergeCell ref="D440:H440"/>
    <mergeCell ref="D441:H441"/>
    <mergeCell ref="D444:H444"/>
    <mergeCell ref="D447:H447"/>
    <mergeCell ref="D448:H448"/>
    <mergeCell ref="D453:H453"/>
    <mergeCell ref="D459:H459"/>
    <mergeCell ref="D460:H460"/>
    <mergeCell ref="D462:H462"/>
    <mergeCell ref="D467:H467"/>
    <mergeCell ref="I468:M468"/>
    <mergeCell ref="D468:H468"/>
    <mergeCell ref="I469:M469"/>
    <mergeCell ref="D469:H469"/>
    <mergeCell ref="I470:M470"/>
    <mergeCell ref="D470:H470"/>
    <mergeCell ref="I471:M471"/>
    <mergeCell ref="D471:H471"/>
    <mergeCell ref="I472:M472"/>
    <mergeCell ref="D472:H472"/>
    <mergeCell ref="D473:H473"/>
    <mergeCell ref="D474:H474"/>
    <mergeCell ref="D476:H476"/>
    <mergeCell ref="D477:H477"/>
    <mergeCell ref="D480:H480"/>
    <mergeCell ref="I481:M481"/>
    <mergeCell ref="D481:H481"/>
    <mergeCell ref="I482:M482"/>
    <mergeCell ref="D482:H482"/>
    <mergeCell ref="I483:M483"/>
    <mergeCell ref="D483:H483"/>
    <mergeCell ref="I484:M484"/>
    <mergeCell ref="D484:H484"/>
    <mergeCell ref="I485:M485"/>
    <mergeCell ref="D485:H485"/>
    <mergeCell ref="D486:M486"/>
    <mergeCell ref="D488:M488"/>
    <mergeCell ref="I489:M489"/>
    <mergeCell ref="D489:H489"/>
    <mergeCell ref="I490:M490"/>
    <mergeCell ref="D490:H490"/>
    <mergeCell ref="I491:M491"/>
    <mergeCell ref="D491:H491"/>
    <mergeCell ref="D492:H492"/>
    <mergeCell ref="D493:M493"/>
    <mergeCell ref="D494:H494"/>
    <mergeCell ref="I494:M494"/>
    <mergeCell ref="D495:H495"/>
    <mergeCell ref="I495:M495"/>
    <mergeCell ref="D496:H496"/>
    <mergeCell ref="I496:M496"/>
    <mergeCell ref="D497:M497"/>
    <mergeCell ref="D498:M498"/>
    <mergeCell ref="D499:M499"/>
    <mergeCell ref="D500:M500"/>
    <mergeCell ref="H501:M501"/>
    <mergeCell ref="D503:F503"/>
    <mergeCell ref="H503:M503"/>
  </mergeCells>
  <pageMargins left="0.5511811023622" right="0.5511811023622" top="0.5511811023622" bottom="0.5511811023622" header="0.23622047244094" footer="0.23622047244094"/>
  <pageSetup paperSize="9" fitToHeight="0" orientation="portrait"/>
  <headerFooter>
    <oddHeader>&amp;L&amp;G&amp;L              22 01 634 - Restructuration et réhabilitation du bâtiment PC Sécurité des Cézeaux
              13, avenue Blaise Pascal - 63170 Aubière&amp;RDPGF - Lot n°8 Plâtrerie Peinture 
DCE - Edition du 11/05/2025</oddHeader>
    <oddFooter>&amp;LB E C PUEYO&amp;CEdition du 11/05/2025&amp;RPage &amp;P/&amp;N</oddFooter>
  </headerFooter>
  <legacyDrawingHF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AA98"/>
  <sheetViews>
    <sheetView showGridLines="0" workbookViewId="0"/>
  </sheetViews>
  <sheetFormatPr defaultRowHeight="12.75" customHeight="1"/>
  <cols>
    <col min="1" max="1" width="11.42578125" customWidth="1"/>
    <col min="2" max="2" width="35" customWidth="1"/>
    <col min="3" max="10" width="11.42578125" customWidth="1"/>
  </cols>
  <sheetData>
    <row r="1" spans="1:27" ht="12.75" customHeight="1">
      <c r="B1" s="57" t="s">
        <v>281</v>
      </c>
      <c r="AA1" s="7">
        <f>IF('DPGF'!I496&lt;&gt;"",'DPGF'!I496,"0")</f>
        <v/>
      </c>
    </row>
    <row r="2" spans="1:27" ht="12.75" customHeight="1">
      <c r="AA2" s="7">
        <f>UPPER(MID(AA98,1,1))&amp;MID(AA98,2,168)</f>
        <v/>
      </c>
    </row>
    <row r="3" spans="1:27" ht="25.5" customHeight="1">
      <c r="A3" s="80" t="s">
        <v>282</v>
      </c>
      <c r="B3" s="78" t="s">
        <v>283</v>
      </c>
      <c r="C3" s="81" t="s">
        <v>308</v>
      </c>
      <c r="D3" s="81"/>
      <c r="E3" s="81"/>
      <c r="F3" s="81"/>
      <c r="G3" s="81"/>
      <c r="H3" s="81"/>
      <c r="I3" s="81"/>
      <c r="J3" s="81"/>
      <c r="AA3" s="7">
        <f>INT(AA1/1000000)</f>
        <v/>
      </c>
    </row>
    <row r="4" spans="1:27" ht="12.75" customHeight="1">
      <c r="AA4" s="7">
        <f>INT((AA1-AA3*1000000)/1000)</f>
        <v/>
      </c>
    </row>
    <row r="5" spans="1:27" ht="25.5" customHeight="1">
      <c r="A5" s="80" t="s">
        <v>284</v>
      </c>
      <c r="B5" s="78" t="s">
        <v>285</v>
      </c>
      <c r="C5" s="81" t="s">
        <v>309</v>
      </c>
      <c r="D5" s="81"/>
      <c r="E5" s="81"/>
      <c r="F5" s="81"/>
      <c r="G5" s="81"/>
      <c r="H5" s="81"/>
      <c r="I5" s="81"/>
      <c r="J5" s="81"/>
      <c r="AA5" s="7">
        <f>INT(AA1-AA3*1000000-AA4*1000)</f>
        <v/>
      </c>
    </row>
    <row r="6" spans="1:27" ht="12.75" customHeight="1">
      <c r="AA6" s="7">
        <f>ROUND(AA1-AA3*1000000-AA4*1000-AA5,2)*100</f>
        <v/>
      </c>
    </row>
    <row r="7" spans="1:27" ht="12.75" customHeight="1">
      <c r="A7" s="80" t="s">
        <v>294</v>
      </c>
      <c r="B7" s="78" t="s">
        <v>295</v>
      </c>
      <c r="C7" s="81">
        <v>2201634</v>
      </c>
      <c r="AA7" s="7">
        <f>AA3-AA12*100</f>
        <v/>
      </c>
    </row>
    <row r="8" spans="1:27" ht="12.75" customHeight="1">
      <c r="AA8" s="7">
        <f>0</f>
        <v/>
      </c>
    </row>
    <row r="9" spans="1:27" ht="12.75" customHeight="1">
      <c r="A9" s="80" t="s">
        <v>296</v>
      </c>
      <c r="B9" s="78" t="s">
        <v>297</v>
      </c>
      <c r="C9" s="81" t="s">
        <v>44</v>
      </c>
      <c r="AA9" s="7">
        <f>AA4-AA15*100</f>
        <v/>
      </c>
    </row>
    <row r="10" spans="1:27" ht="12.75" customHeight="1">
      <c r="AA10" s="7">
        <f>ROUND(AA5-AA18*100,0)</f>
        <v/>
      </c>
    </row>
    <row r="11" spans="1:27" ht="25.5" customHeight="1">
      <c r="A11" s="80" t="s">
        <v>286</v>
      </c>
      <c r="B11" s="78" t="s">
        <v>287</v>
      </c>
      <c r="C11" s="81" t="s">
        <v>45</v>
      </c>
      <c r="D11" s="81"/>
      <c r="E11" s="81"/>
      <c r="F11" s="81"/>
      <c r="G11" s="81"/>
      <c r="H11" s="81"/>
      <c r="I11" s="81"/>
      <c r="J11" s="81"/>
      <c r="AA11" s="7">
        <f>AA6</f>
        <v/>
      </c>
    </row>
    <row r="12" spans="1:27" ht="12.75" customHeight="1">
      <c r="AA12" s="7">
        <f>INT(AA3/100)</f>
        <v/>
      </c>
    </row>
    <row r="13" spans="1:27" ht="12.75" customHeight="1">
      <c r="A13" s="80" t="s">
        <v>298</v>
      </c>
      <c r="B13" s="78" t="s">
        <v>299</v>
      </c>
      <c r="C13" s="81" t="s">
        <v>310</v>
      </c>
      <c r="AA13" s="7">
        <f>INT((AA3-AA12*100)/10)</f>
        <v/>
      </c>
    </row>
    <row r="14" spans="1:27" ht="12.75" customHeight="1">
      <c r="AA14" s="7">
        <f>AA3-AA12*100-AA13*10</f>
        <v/>
      </c>
    </row>
    <row r="15" spans="1:27" ht="12.75" customHeight="1">
      <c r="A15" s="80" t="s">
        <v>300</v>
      </c>
      <c r="B15" s="78" t="s">
        <v>301</v>
      </c>
      <c r="C15" s="81" t="s">
        <v>311</v>
      </c>
      <c r="AA15" s="7">
        <f>INT(AA4/100)</f>
        <v/>
      </c>
    </row>
    <row r="16" spans="1:27" ht="12.75" customHeight="1">
      <c r="AA16" s="7">
        <f>INT((AA4-AA15*100)/10)</f>
        <v/>
      </c>
    </row>
    <row r="17" spans="1:27" ht="12.75" customHeight="1">
      <c r="A17" s="80" t="s">
        <v>302</v>
      </c>
      <c r="B17" s="78" t="s">
        <v>303</v>
      </c>
      <c r="C17" s="81"/>
      <c r="AA17" s="7">
        <f>AA4-AA15*100-AA16*10</f>
        <v/>
      </c>
    </row>
    <row r="18" spans="1:27" ht="12.75" customHeight="1">
      <c r="AA18" s="7">
        <f>INT(AA5/100)</f>
        <v/>
      </c>
    </row>
    <row r="19" spans="1:27" ht="12.75" customHeight="1">
      <c r="C19" s="82">
        <v>0.2</v>
      </c>
      <c r="E19" s="83" t="s">
        <v>304</v>
      </c>
      <c r="AA19" s="7">
        <f>INT((AA5-AA18*100)/10)</f>
        <v/>
      </c>
    </row>
    <row r="20" spans="1:27" ht="12.75" customHeight="1">
      <c r="C20" s="84">
        <v>0.055</v>
      </c>
      <c r="E20" s="83" t="s">
        <v>305</v>
      </c>
      <c r="AA20" s="7">
        <f>AA5-AA18*100-AA19*10</f>
        <v/>
      </c>
    </row>
    <row r="21" spans="1:27" ht="12.75" customHeight="1">
      <c r="C21" s="84">
        <v>0</v>
      </c>
      <c r="E21" s="83" t="s">
        <v>306</v>
      </c>
      <c r="AA21" s="7">
        <f>INT(AA6/10)</f>
        <v/>
      </c>
    </row>
    <row r="22" spans="1:27" ht="12.75" customHeight="1">
      <c r="C22" s="85">
        <v>0</v>
      </c>
      <c r="E22" s="83" t="s">
        <v>307</v>
      </c>
      <c r="AA22" s="7">
        <f>ROUND(AA6-AA21*10,0)</f>
        <v/>
      </c>
    </row>
    <row r="23" spans="1:27" ht="12.75" customHeight="1">
      <c r="AA23" s="7">
        <f>IF(AA12=0,"",IF(AA12=1,"",IF(AA12=2,"deux ",IF(AA12=3,"trois ",IF(AA12=4,"quatre ",IF(AA12=5,"cinq ",AA42))))))</f>
        <v/>
      </c>
    </row>
    <row r="24" spans="1:27" ht="12.75" customHeight="1">
      <c r="A24" s="80" t="s">
        <v>288</v>
      </c>
      <c r="B24" s="78" t="s">
        <v>289</v>
      </c>
      <c r="C24" s="81" t="s">
        <v>312</v>
      </c>
      <c r="D24" s="81"/>
      <c r="E24" s="81"/>
      <c r="F24" s="81"/>
      <c r="G24" s="81"/>
      <c r="H24" s="81"/>
      <c r="I24" s="81"/>
      <c r="J24" s="81"/>
      <c r="AA24" s="7">
        <f>IF(AA12=0,"",IF(AA12&lt;2,"cent ",AA43))</f>
        <v/>
      </c>
    </row>
    <row r="25" spans="1:27" ht="12.75" customHeight="1">
      <c r="AA25" s="7">
        <f>IF(AA13=1,AA44,IF(AA13=7,AA64,IF(AA13=9,AA80,AA89)))</f>
        <v/>
      </c>
    </row>
    <row r="26" spans="1:27" ht="12.75" customHeight="1">
      <c r="A26" s="80" t="s">
        <v>290</v>
      </c>
      <c r="B26" s="78" t="s">
        <v>291</v>
      </c>
      <c r="C26" s="81" t="s">
        <v>313</v>
      </c>
      <c r="D26" s="81"/>
      <c r="E26" s="81"/>
      <c r="F26" s="81"/>
      <c r="G26" s="81"/>
      <c r="H26" s="81"/>
      <c r="I26" s="81"/>
      <c r="J26" s="81"/>
      <c r="AA26" s="7">
        <f>IF(AA7=11,"",IF(AA7=12,"",IF(AA7=13,"",IF(AA7=14,"",IF(AA7=15,"",IF(AA7=16,"",AA45))))))</f>
        <v/>
      </c>
    </row>
    <row r="27" spans="1:27" ht="12.75" customHeight="1">
      <c r="AA27" s="7">
        <f>IF(AA3=0,"",IF(AA3&lt;2,"million ","millions "))</f>
        <v/>
      </c>
    </row>
    <row r="28" spans="1:27" ht="12.75" customHeight="1">
      <c r="A28" s="80" t="s">
        <v>292</v>
      </c>
      <c r="B28" s="78" t="s">
        <v>293</v>
      </c>
      <c r="C28" s="81"/>
      <c r="D28" s="81"/>
      <c r="E28" s="81"/>
      <c r="F28" s="81"/>
      <c r="G28" s="81"/>
      <c r="H28" s="81"/>
      <c r="I28" s="81"/>
      <c r="J28" s="81"/>
      <c r="AA28" s="7">
        <f>IF(AA8=1,"",IF(AA15=0,"",IF(AA15=1,"",IF(AA15=2,"deux ",IF(AA15=3,"trois ",IF(AA15=4,"quatre ",IF(AA15=5,"cinq ",AA46)))))))</f>
        <v/>
      </c>
    </row>
    <row r="29" spans="1:27" ht="12.75" customHeight="1">
      <c r="AA29" s="7">
        <f>IF(AA15=0,"",IF(AA15&lt;2,"cent ",AA47))</f>
        <v/>
      </c>
    </row>
    <row r="30" spans="1:27" ht="12.75" customHeight="1">
      <c r="AA30" s="7">
        <f>IF(AA16=1,AA48,IF(AA16=7,AA66,IF(AA16=9,AA81,AA90)))</f>
        <v/>
      </c>
    </row>
    <row r="31" spans="1:27" ht="12.75" customHeight="1">
      <c r="AA31" s="7">
        <f>IF(AA4=1,"",AA49)</f>
        <v/>
      </c>
    </row>
    <row r="32" spans="1:27" ht="12.75" customHeight="1">
      <c r="AA32" s="7">
        <f>IF(AA4&gt;0,"mille ","")</f>
        <v/>
      </c>
    </row>
    <row r="33" spans="27:27" ht="12.75" customHeight="1">
      <c r="AA33" s="7">
        <f>IF(INT(AA1)=0,"zéro ",IF(AA18=0,"",IF(AA18=1,"",IF(AA18=2,"deux ",IF(AA18=3,"trois ",IF(AA18=4,"quatre ",IF(AA18=5,"cinq ",AA50)))))))</f>
        <v/>
      </c>
    </row>
    <row r="34" spans="27:27" ht="12.75" customHeight="1">
      <c r="AA34" s="7">
        <f>IF(AA18=0,"",IF(AA18&lt;2,"cent ",AA51))</f>
        <v/>
      </c>
    </row>
    <row r="35" spans="27:27" ht="12.75" customHeight="1">
      <c r="AA35" s="7">
        <f>IF(AA19=1,AA52,IF(AA19=7,AA68,IF(AA19=9,AA83,AA91)))</f>
        <v/>
      </c>
    </row>
    <row r="36" spans="27:27" ht="12.75" customHeight="1">
      <c r="AA36" s="7">
        <f>IF(AA10=11,"",IF(AA10=12,"",IF(AA10=13,"",IF(AA10=14,"",IF(AA10=15,"",IF(AA10=16,"",AA53))))))</f>
        <v/>
      </c>
    </row>
    <row r="37" spans="27:27" ht="12.75" customHeight="1">
      <c r="AA37" s="7">
        <f>IF(INT(AA1&lt;2),"euro ","euros ")</f>
        <v/>
      </c>
    </row>
    <row r="38" spans="27:27" ht="12.75" customHeight="1">
      <c r="AA38" s="7">
        <f>IF(AA6&gt;0,"et ","")</f>
        <v/>
      </c>
    </row>
    <row r="39" spans="27:27" ht="12.75" customHeight="1">
      <c r="AA39" s="7">
        <f>IF(AA21=1,AA54,IF(AA21=7,AA70,IF(AA21=9,AA84,AA92)))</f>
        <v/>
      </c>
    </row>
    <row r="40" spans="27:27" ht="12.75" customHeight="1">
      <c r="AA40" s="7">
        <f>IF(AA11=11,"",IF(AA11=12,"",IF(AA11=13,"",IF(AA11=14,"",IF(AA11=15,"",IF(AA11=16,"",AA55))))))</f>
        <v/>
      </c>
    </row>
    <row r="41" spans="27:27" ht="12.75" customHeight="1">
      <c r="AA41" s="7">
        <f>IF(AA6=0,"",IF(AA6&lt;2,"centime","centimes"))</f>
        <v/>
      </c>
    </row>
    <row r="42" spans="27:27" ht="12.75" customHeight="1">
      <c r="AA42" s="7">
        <f>IF(AA3=0," ",IF(AA12=6,"six ",IF(AA12=7,"sept ",IF(AA12=8,"huit ",IF(AA12=9,"neuf ",)))))</f>
        <v/>
      </c>
    </row>
    <row r="43" spans="27:27" ht="12.75" customHeight="1">
      <c r="AA43" s="7">
        <f>IF(AA7&gt;0,"cent ", "cents ")</f>
        <v/>
      </c>
    </row>
    <row r="44" spans="27:27" ht="12.75" customHeight="1">
      <c r="AA44" s="7">
        <f>IF(AA7=10,"dix ",IF(AA7=11,"onze ",IF(AA7=12,"douze ",IF(AA7=13,"treize ",IF(AA7=14,"quatorze ",IF(AA7=15,"quinze ",AA56))))))</f>
        <v/>
      </c>
    </row>
    <row r="45" spans="27:27" ht="12.75" customHeight="1">
      <c r="AA45" s="7">
        <f>IF(AA7=17,"",IF(AA7=18,"",IF(AA7=19,"",AA57)))</f>
        <v/>
      </c>
    </row>
    <row r="46" spans="27:27" ht="12.75" customHeight="1">
      <c r="AA46" s="7">
        <f>IF(AA15=6,"six ",IF(AA15=7,"sept ",IF(AA15=8,"huit ",IF(AA15=9,"neuf ",))))</f>
        <v/>
      </c>
    </row>
    <row r="47" spans="27:27" ht="12.75" customHeight="1">
      <c r="AA47" s="7">
        <f>IF(AA9&gt;0,"cent ", "cents ")</f>
        <v/>
      </c>
    </row>
    <row r="48" spans="27:27" ht="12.75" customHeight="1">
      <c r="AA48" s="7">
        <f>IF(AA9=10,"dix ",IF(AA9=11,"onze ",IF(AA9=12,"douze ",IF(AA9=13,"treize ",IF(AA9=14,"quatorze ",IF(AA9=15,"quinze ",AA58))))))</f>
        <v/>
      </c>
    </row>
    <row r="49" spans="27:27" ht="12.75" customHeight="1">
      <c r="AA49" s="7">
        <f>IF(AA9=11,"",IF(AA9=12,"",IF(AA9=13,"",IF(AA9=14,"",IF(AA9=15,"",IF(AA9=16,"",AA59))))))</f>
        <v/>
      </c>
    </row>
    <row r="50" spans="27:27" ht="12.75" customHeight="1">
      <c r="AA50" s="7">
        <f>IF(AA18=6,"six ",IF(AA18=7,"sept ",IF(AA18=8,"huit ",IF(AA18=9,"neuf ",))))</f>
        <v/>
      </c>
    </row>
    <row r="51" spans="27:27" ht="12.75" customHeight="1">
      <c r="AA51" s="7">
        <f>IF(AA10&gt;0,"cent ", "cents ")</f>
        <v/>
      </c>
    </row>
    <row r="52" spans="27:27" ht="12.75" customHeight="1">
      <c r="AA52" s="7">
        <f>IF(AA10=10,"dix ",IF(AA10=11,"onze ",IF(AA10=12,"douze ",IF(AA10=13,"treize ",IF(AA10=14,"quatorze ",IF(AA10=15,"quinze ",AA60))))))</f>
        <v/>
      </c>
    </row>
    <row r="53" spans="27:27" ht="12.75" customHeight="1">
      <c r="AA53" s="7">
        <f>IF(AA10=17,"",IF(AA10=18,"",IF(AA10=19,"",AA61)))</f>
        <v/>
      </c>
    </row>
    <row r="54" spans="27:27" ht="12.75" customHeight="1">
      <c r="AA54" s="7">
        <f>IF(AA11=10,"dix ",IF(AA11=11,"onze ",IF(AA11=12,"douze ",IF(AA11=13,"treize ",IF(AA11=14,"quatorze ",IF(AA11=15,"quinze ",AA62))))))</f>
        <v/>
      </c>
    </row>
    <row r="55" spans="27:27" ht="12.75" customHeight="1">
      <c r="AA55" s="7">
        <f>IF(AA11=17,"",IF(AA11=18,"",IF(AA11=19,"",AA63)))</f>
        <v/>
      </c>
    </row>
    <row r="56" spans="27:27" ht="12.75" customHeight="1">
      <c r="AA56" s="7">
        <f>IF(AA7=16,"seize ",IF(AA7=17,"dix-sept ",IF(AA7=18,"dix-huit ",IF(AA7=19,"dix-neuf ",AA64))))</f>
        <v/>
      </c>
    </row>
    <row r="57" spans="27:27" ht="12.75" customHeight="1">
      <c r="AA57" s="7">
        <f>IF(AA7=21,"et un ",IF(AA7=31,"et un ",IF(AA7=41,"et un ",IF(AA7=51,"et un ",IF(AA7=61,"et un ",AA65)))))</f>
        <v/>
      </c>
    </row>
    <row r="58" spans="27:27" ht="12.75" customHeight="1">
      <c r="AA58" s="7">
        <f>IF(AA9=16,"seize ",IF(AA9=17,"dix-sept ",IF(AA9=18,"dix-huit ",IF(AA9=19,"dix-neuf ",AA66))))</f>
        <v/>
      </c>
    </row>
    <row r="59" spans="27:27" ht="12.75" customHeight="1">
      <c r="AA59" s="7">
        <f>IF(AA9=17,"",IF(AA9=18,"",IF(AA9=19,"",AA67)))</f>
        <v/>
      </c>
    </row>
    <row r="60" spans="27:27" ht="12.75" customHeight="1">
      <c r="AA60" s="7">
        <f>IF(AA10=16,"seize ",IF(AA10=17,"dix-sept ",IF(AA10=18,"dix-huit ",IF(AA10=19,"dix-neuf ",AA68))))</f>
        <v/>
      </c>
    </row>
    <row r="61" spans="27:27" ht="12.75" customHeight="1">
      <c r="AA61" s="7">
        <f>IF(AA10=21,"et un ",IF(AA10=31,"et un ",IF(AA10=41,"et un ",IF(AA10=51,"et un ",IF(AA10=61,"et un ",AA69)))))</f>
        <v/>
      </c>
    </row>
    <row r="62" spans="27:27" ht="12.75" customHeight="1">
      <c r="AA62" s="7">
        <f>IF(AA11=16,"seize ",IF(AA11=17,"dix-sept ",IF(AA11=18,"dix-huit ",IF(AA11=19,"dix-neuf ",AA70))))</f>
        <v/>
      </c>
    </row>
    <row r="63" spans="27:27" ht="12.75" customHeight="1">
      <c r="AA63" s="7">
        <f>IF(AA11=21,"et un ",IF(AA11=31,"et un ",IF(AA11=41,"et un ",IF(AA11=51,"et un ",IF(AA11=61,"et un ",AA71)))))</f>
        <v/>
      </c>
    </row>
    <row r="64" spans="27:27" ht="12.75" customHeight="1">
      <c r="AA64" s="7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>
      <c r="AA65" s="7">
        <f>IF(AA13=9,"",IF(AA13=7,"",IF(AA14=0,"",IF(AA14=1,"un ",IF(AA14=2,"deux ",IF(AA14=3,"trois ",IF(AA14=4,"quatre ",IF(AA14=5,"cinq ",AA73))))))))</f>
        <v/>
      </c>
    </row>
    <row r="66" spans="27:27" ht="12.75" customHeight="1">
      <c r="AA66" s="7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>
      <c r="AA67" s="7">
        <f>IF(AA9=21,"et un ",IF(AA9=31,"et un ",IF(AA9=41,"et un ",IF(AA9=51,"et un ",IF(AA9=61,"et un ",AA75)))))</f>
        <v/>
      </c>
    </row>
    <row r="68" spans="27:27" ht="12.75" customHeight="1">
      <c r="AA68" s="7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>
      <c r="AA69" s="7">
        <f>IF(AA19=9,"",IF(AA19=7,"",IF(AA20=0,"",IF(AA20=1,"un ",IF(AA20=2,"deux ",IF(AA20=3,"trois ",IF(AA20=4,"quatre ",IF(AA20=5,"cinq ",AA77))))))))</f>
        <v/>
      </c>
    </row>
    <row r="70" spans="27:27" ht="12.75" customHeight="1">
      <c r="AA70" s="7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>
      <c r="AA71" s="7">
        <f>IF(AA21=9,"",IF(AA21=7,"",IF(AA22=0,"",IF(AA22=1,"un ",IF(AA22=2,"deux ",IF(AA22=3,"trois ",IF(AA22=4,"quatre ",IF(AA22=5,"cinq ",AA79))))))))</f>
        <v/>
      </c>
    </row>
    <row r="72" spans="27:27" ht="12.75" customHeight="1">
      <c r="AA72" s="7">
        <f>IF(AA7=76,"soixante-seize ",IF(AA7=77,"soixante-dix-sept ",IF(AA7=78,"soixante-dix-huit ",IF(AA7=79,"soixante-dix-neuf ",AA80))))</f>
        <v/>
      </c>
    </row>
    <row r="73" spans="27:27" ht="12.75" customHeight="1">
      <c r="AA73" s="7">
        <f>IF(AA13=9,"",IF(AA14=6,"six ",IF(AA14=7,"sept ",IF(AA14=8,"huit ",IF(AA14=9,"neuf ",)))))</f>
        <v/>
      </c>
    </row>
    <row r="74" spans="27:27" ht="12.75" customHeight="1">
      <c r="AA74" s="7">
        <f>IF(AA9=76,"soixante-seize ",IF(AA9=77,"soixante-dix-sept ",IF(AA9=78,"soixante-dix-huit ",IF(AA9=79,"soixante-dix-neuf ",AA81))))</f>
        <v/>
      </c>
    </row>
    <row r="75" spans="27:27" ht="12.75" customHeight="1">
      <c r="AA75" s="7">
        <f>IF(AA16=9,"",IF(AA16=7,"",IF(AA17=0,"",IF(AA17=1,"un ",IF(AA17=2,"deux ",IF(AA17=3,"trois ",IF(AA17=4,"quatre ",IF(AA17=5,"cinq ",AA82))))))))</f>
        <v/>
      </c>
    </row>
    <row r="76" spans="27:27" ht="12.75" customHeight="1">
      <c r="AA76" s="7">
        <f>IF(AA10=76,"soixante-seize ",IF(AA10=77,"soixante-dix-sept ",IF(AA10=78,"soixante-dix-huit ",IF(AA10=79,"soixante-dix-neuf ",AA83))))</f>
        <v/>
      </c>
    </row>
    <row r="77" spans="27:27" ht="12.75" customHeight="1">
      <c r="AA77" s="7">
        <f>IF(AA19=9,"",IF(AA20=6,"six ",IF(AA20=7,"sept ",IF(AA20=8,"huit ",IF(AA20=9,"neuf ",)))))</f>
        <v/>
      </c>
    </row>
    <row r="78" spans="27:27" ht="12.75" customHeight="1">
      <c r="AA78" s="7">
        <f>IF(AA11=76,"soixante-seize ",IF(AA11=77,"soixante-dix-sept ",IF(AA11=78,"soixante-dix-huit ",IF(AA11=79,"soixante-dix-neuf ",AA84))))</f>
        <v/>
      </c>
    </row>
    <row r="79" spans="27:27" ht="12.75" customHeight="1">
      <c r="AA79" s="7">
        <f>IF(AA21=9,"",IF(AA22=6,"six ",IF(AA22=7,"sept ",IF(AA22=8,"huit ",IF(AA22=9,"neuf ",)))))</f>
        <v/>
      </c>
    </row>
    <row r="80" spans="27:27" ht="12.75" customHeight="1">
      <c r="AA80" s="7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>
      <c r="AA81" s="7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>
      <c r="AA82" s="7">
        <f>IF(AA16=9,"",IF(AA17=6,"six ",IF(AA17=7,"sept ",IF(AA17=8,"huit ",IF(AA17=9,"neuf ",)))))</f>
        <v/>
      </c>
    </row>
    <row r="83" spans="27:27" ht="12.75" customHeight="1">
      <c r="AA83" s="7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>
      <c r="AA84" s="7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>
      <c r="AA85" s="7">
        <f>IF(AA7=96,"quatre-vingt-seize ",IF(AA7=97,"quatre-vingt-dix-sept ",IF(AA7=98,"quatre-vingt-dix-huit ",IF(AA7=99,"quatre-vingt-dix-neuf ",AA89))))</f>
        <v/>
      </c>
    </row>
    <row r="86" spans="27:27" ht="12.75" customHeight="1">
      <c r="AA86" s="7">
        <f>IF(AA9=96,"quatre-vingt-seize ",IF(AA9=97,"quatre-vingt-dix-sept ",IF(AA9=98,"quatre-vingt-dix-huit ",IF(AA9=99,"quatre-vingt-dix-neuf ",AA90))))</f>
        <v/>
      </c>
    </row>
    <row r="87" spans="27:27" ht="12.75" customHeight="1">
      <c r="AA87" s="7">
        <f>IF(AA10=96,"quatre-vingt-seize ",IF(AA10=97,"quatre-vingt-dix-sept ",IF(AA10=98,"quatre-vingt-dix-huit ",IF(AA10=99,"quatre-vingt-dix-neuf ",AA91))))</f>
        <v/>
      </c>
    </row>
    <row r="88" spans="27:27" ht="12.75" customHeight="1">
      <c r="AA88" s="7">
        <f>IF(AA11=96,"quatre-vingt-seize ",IF(AA11=97,"quatre-vingt-dix-sept ",IF(AA11=98,"quatre-vingt-dix-huit ",IF(AA11=99,"quatre-vingt-dix-neuf ",AA92))))</f>
        <v/>
      </c>
    </row>
    <row r="89" spans="27:27" ht="12.75" customHeight="1">
      <c r="AA89" s="7">
        <f>IF(AA13=2,"vingt ",IF(AA13=3,"trente ",IF(AA13=4,"quarante ",IF(AA13=5,"cinquante ",AA93))))</f>
        <v/>
      </c>
    </row>
    <row r="90" spans="27:27" ht="12.75" customHeight="1">
      <c r="AA90" s="7">
        <f>IF(AA16=2,"vingt ",IF(AA16=3,"trente ",IF(AA16=4,"quarante ",IF(AA16=5,"cinquante ",AA94))))</f>
        <v/>
      </c>
    </row>
    <row r="91" spans="27:27" ht="12.75" customHeight="1">
      <c r="AA91" s="7">
        <f>IF(AA19=2,"vingt ",IF(AA19=3,"trente ",IF(AA19=4,"quarante ",IF(AA19=5,"cinquante ",AA95))))</f>
        <v/>
      </c>
    </row>
    <row r="92" spans="27:27" ht="12.75" customHeight="1">
      <c r="AA92" s="7">
        <f>IF(AA21=2,"vingt ",IF(AA21=3,"trente ",IF(AA21=4,"quarante ",IF(AA21=5,"cinquante ",AA96))))</f>
        <v/>
      </c>
    </row>
    <row r="93" spans="27:27" ht="12.75" customHeight="1">
      <c r="AA93" s="7">
        <f>IF(AA13=6,"soixante ",IF(AA7=80,"quatre-vingts ",IF(AA13=8,"quatre-vingt-","")))</f>
        <v/>
      </c>
    </row>
    <row r="94" spans="27:27" ht="12.75" customHeight="1">
      <c r="AA94" s="7">
        <f>IF(AA16=6,"soixante ",IF(AA9=80,"quatre-vingts ",IF(AA16=8,"quatre-vingt-","")))</f>
        <v/>
      </c>
    </row>
    <row r="95" spans="27:27" ht="12.75" customHeight="1">
      <c r="AA95" s="7">
        <f>IF(AA19=6,"soixante ",IF(AA10=80,"quatre-vingts ",IF(AA19=8,"quatre-vingt-","")))</f>
        <v/>
      </c>
    </row>
    <row r="96" spans="27:27" ht="12.75" customHeight="1">
      <c r="AA96" s="7">
        <f>IF(AA21=6,"soixante ",IF(AA11=80,"quatre-vingts ",IF(AA21=8,"quatre-vingt-","")))</f>
        <v/>
      </c>
    </row>
    <row r="97" spans="27:27" ht="12.75" customHeight="1">
      <c r="AA97" s="7">
        <f>0</f>
        <v/>
      </c>
    </row>
    <row r="98" spans="27:27" ht="12.75" customHeight="1">
      <c r="AA98" s="7">
        <f>(AA23&amp;AA24&amp;AA25&amp;AA26&amp;AA27&amp;AA28&amp;AA29&amp;AA30&amp;AA31&amp;AA32&amp;AA33&amp;AA34&amp;AA35&amp;AA36&amp;AA37&amp;AA38&amp;AA39&amp;AA40&amp;AA41)</f>
        <v/>
      </c>
    </row>
  </sheetData>
  <sheetProtection password="E95E" sheet="1" objects="1" selectLockedCells="1"/>
  <mergeCells count="6">
    <mergeCell ref="C3:J3"/>
    <mergeCell ref="C5:J5"/>
    <mergeCell ref="C11:J11"/>
    <mergeCell ref="C24:J24"/>
    <mergeCell ref="C26:J26"/>
    <mergeCell ref="C28:J2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C12"/>
  <sheetViews>
    <sheetView workbookViewId="0"/>
  </sheetViews>
  <sheetFormatPr defaultRowHeight="15"/>
  <cols>
    <col min="1" max="1" width="24.7109375" customWidth="1"/>
  </cols>
  <sheetData>
    <row r="1" spans="1:3">
      <c r="A1" s="7" t="s">
        <v>314</v>
      </c>
      <c r="B1" s="7" t="s">
        <v>315</v>
      </c>
    </row>
    <row r="2" spans="1:3">
      <c r="A2" s="7" t="s">
        <v>316</v>
      </c>
      <c r="B2" s="7" t="s">
        <v>308</v>
      </c>
    </row>
    <row r="3" spans="1:3">
      <c r="A3" s="7" t="s">
        <v>317</v>
      </c>
      <c r="B3" s="7">
        <v>1</v>
      </c>
    </row>
    <row r="4" spans="1:3">
      <c r="A4" s="7" t="s">
        <v>318</v>
      </c>
      <c r="B4" s="7">
        <v>0</v>
      </c>
    </row>
    <row r="5" spans="1:3">
      <c r="A5" s="7" t="s">
        <v>319</v>
      </c>
      <c r="B5" s="7">
        <v>0</v>
      </c>
    </row>
    <row r="6" spans="1:3">
      <c r="A6" s="7" t="s">
        <v>320</v>
      </c>
      <c r="B6" s="7">
        <v>1</v>
      </c>
    </row>
    <row r="7" spans="1:3">
      <c r="A7" s="7" t="s">
        <v>321</v>
      </c>
      <c r="B7" s="7">
        <v>1</v>
      </c>
    </row>
    <row r="8" spans="1:3">
      <c r="A8" s="7" t="s">
        <v>322</v>
      </c>
      <c r="B8" s="7">
        <v>0</v>
      </c>
    </row>
    <row r="9" spans="1:3">
      <c r="A9" s="7" t="s">
        <v>323</v>
      </c>
      <c r="B9" s="7">
        <v>0</v>
      </c>
    </row>
    <row r="10" spans="1:3">
      <c r="A10" s="7" t="s">
        <v>324</v>
      </c>
      <c r="C10" s="7" t="s">
        <v>325</v>
      </c>
    </row>
    <row r="11" spans="1:3">
      <c r="A11" s="7" t="s">
        <v>326</v>
      </c>
      <c r="B11" s="7">
        <v>0</v>
      </c>
    </row>
    <row r="12" spans="1:3">
      <c r="A12" s="7" t="s">
        <v>327</v>
      </c>
      <c r="B12" s="7" t="s">
        <v>328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defaultRowHeight="12.75" customHeight="1"/>
  <cols>
    <col min="1" max="1" width="6.7109375" customWidth="1"/>
    <col min="2" max="2" width="35" customWidth="1"/>
    <col min="3" max="10" width="11.42578125" customWidth="1"/>
  </cols>
  <sheetData>
    <row r="2" spans="1:10" ht="12.75" customHeight="1">
      <c r="B2" s="86" t="s">
        <v>329</v>
      </c>
      <c r="C2" s="86"/>
      <c r="D2" s="86"/>
      <c r="E2" s="86"/>
      <c r="F2" s="86"/>
      <c r="G2" s="86"/>
      <c r="H2" s="86"/>
      <c r="I2" s="86"/>
      <c r="J2" s="86"/>
    </row>
    <row r="4" spans="1:10" ht="12.75" customHeight="1">
      <c r="A4" s="80" t="s">
        <v>282</v>
      </c>
      <c r="B4" s="78" t="s">
        <v>330</v>
      </c>
      <c r="C4" s="87"/>
      <c r="D4" s="87"/>
      <c r="E4" s="87"/>
      <c r="F4" s="87"/>
      <c r="G4" s="87"/>
      <c r="H4" s="87"/>
      <c r="I4" s="87"/>
      <c r="J4" s="87"/>
    </row>
    <row r="6" spans="1:10" ht="12.75" customHeight="1">
      <c r="A6" s="80" t="s">
        <v>284</v>
      </c>
      <c r="B6" s="78" t="s">
        <v>331</v>
      </c>
      <c r="C6" s="87"/>
      <c r="D6" s="87"/>
      <c r="E6" s="87"/>
      <c r="F6" s="87"/>
      <c r="G6" s="87"/>
      <c r="H6" s="87"/>
      <c r="I6" s="87"/>
      <c r="J6" s="87"/>
    </row>
    <row r="8" spans="1:10" ht="12.75" customHeight="1">
      <c r="A8" s="80" t="s">
        <v>294</v>
      </c>
      <c r="B8" s="78" t="s">
        <v>332</v>
      </c>
      <c r="C8" s="87"/>
      <c r="D8" s="87"/>
      <c r="E8" s="87"/>
      <c r="F8" s="87"/>
      <c r="G8" s="87"/>
      <c r="H8" s="87"/>
      <c r="I8" s="87"/>
      <c r="J8" s="87"/>
    </row>
    <row r="10" spans="1:10" ht="12.75" customHeight="1">
      <c r="A10" s="80" t="s">
        <v>296</v>
      </c>
      <c r="B10" s="78" t="s">
        <v>333</v>
      </c>
      <c r="C10" s="88"/>
      <c r="D10" s="88"/>
      <c r="E10" s="88"/>
      <c r="F10" s="88"/>
      <c r="G10" s="88"/>
      <c r="H10" s="88"/>
      <c r="I10" s="88"/>
      <c r="J10" s="88"/>
    </row>
    <row r="12" spans="1:10" ht="12.75" customHeight="1">
      <c r="A12" s="80" t="s">
        <v>286</v>
      </c>
      <c r="B12" s="78" t="s">
        <v>334</v>
      </c>
      <c r="C12" s="87"/>
      <c r="D12" s="87"/>
      <c r="E12" s="87"/>
      <c r="F12" s="87"/>
      <c r="G12" s="87"/>
      <c r="H12" s="87"/>
      <c r="I12" s="87"/>
      <c r="J12" s="87"/>
    </row>
    <row r="14" spans="1:10" ht="12.75" customHeight="1">
      <c r="A14" s="80" t="s">
        <v>298</v>
      </c>
      <c r="B14" s="78" t="s">
        <v>335</v>
      </c>
      <c r="C14" s="87"/>
      <c r="D14" s="87"/>
      <c r="E14" s="87"/>
      <c r="F14" s="87"/>
      <c r="G14" s="87"/>
      <c r="H14" s="87"/>
      <c r="I14" s="87"/>
      <c r="J14" s="87"/>
    </row>
    <row r="16" spans="1:10" ht="12.75" customHeight="1">
      <c r="A16" s="80" t="s">
        <v>300</v>
      </c>
      <c r="B16" s="78" t="s">
        <v>336</v>
      </c>
      <c r="C16" s="87"/>
      <c r="D16" s="87"/>
      <c r="E16" s="87"/>
      <c r="F16" s="87"/>
      <c r="G16" s="87"/>
      <c r="H16" s="87"/>
      <c r="I16" s="87"/>
      <c r="J16" s="87"/>
    </row>
    <row r="18" spans="1:10" ht="12.75" customHeight="1">
      <c r="A18" s="80" t="s">
        <v>302</v>
      </c>
      <c r="B18" s="78" t="s">
        <v>337</v>
      </c>
      <c r="C18" s="89"/>
      <c r="D18" s="89"/>
      <c r="E18" s="89"/>
      <c r="F18" s="89"/>
      <c r="G18" s="89"/>
      <c r="H18" s="89"/>
      <c r="I18" s="89"/>
      <c r="J18" s="89"/>
    </row>
    <row r="20" spans="1:10" ht="12.75" customHeight="1">
      <c r="A20" s="80" t="s">
        <v>338</v>
      </c>
      <c r="B20" s="78" t="s">
        <v>339</v>
      </c>
      <c r="C20" s="89"/>
      <c r="D20" s="89"/>
      <c r="E20" s="89"/>
      <c r="F20" s="89"/>
      <c r="G20" s="89"/>
      <c r="H20" s="89"/>
      <c r="I20" s="89"/>
      <c r="J20" s="89"/>
    </row>
    <row r="22" spans="1:10" ht="12.75" customHeight="1">
      <c r="A22" s="80" t="s">
        <v>288</v>
      </c>
      <c r="B22" s="78" t="s">
        <v>340</v>
      </c>
      <c r="C22" s="89"/>
      <c r="D22" s="89"/>
      <c r="E22" s="89"/>
      <c r="F22" s="89"/>
      <c r="G22" s="89"/>
      <c r="H22" s="89"/>
      <c r="I22" s="89"/>
      <c r="J22" s="89"/>
    </row>
    <row r="24" spans="1:10" ht="12.75" customHeight="1">
      <c r="A24" s="80" t="s">
        <v>290</v>
      </c>
      <c r="B24" s="78" t="s">
        <v>341</v>
      </c>
      <c r="C24" s="87"/>
      <c r="D24" s="87"/>
      <c r="E24" s="87"/>
      <c r="F24" s="87"/>
      <c r="G24" s="87"/>
      <c r="H24" s="87"/>
      <c r="I24" s="87"/>
      <c r="J24" s="87"/>
    </row>
    <row r="28" spans="1:10" ht="60" customHeight="1">
      <c r="A28" s="80" t="s">
        <v>292</v>
      </c>
      <c r="B28" s="78" t="s">
        <v>342</v>
      </c>
      <c r="C28" s="87"/>
      <c r="D28" s="87"/>
      <c r="E28" s="87"/>
      <c r="F28" s="87"/>
      <c r="G28" s="87"/>
      <c r="H28" s="87"/>
      <c r="I28" s="87"/>
      <c r="J28" s="87"/>
    </row>
  </sheetData>
  <sheetProtection password="E95E" sheet="1" objects="1" selectLockedCells="1"/>
  <mergeCells count="13">
    <mergeCell ref="B2:J2"/>
    <mergeCell ref="C4:J4"/>
    <mergeCell ref="C6:J6"/>
    <mergeCell ref="C8:J8"/>
    <mergeCell ref="C10:J10"/>
    <mergeCell ref="C12:J12"/>
    <mergeCell ref="C14:J14"/>
    <mergeCell ref="C16:J16"/>
    <mergeCell ref="C18:J18"/>
    <mergeCell ref="C20:J20"/>
    <mergeCell ref="C22:J22"/>
    <mergeCell ref="C24:J24"/>
    <mergeCell ref="C28:J28"/>
  </mergeCells>
  <pageMargins left="0.70866141732283" right="0.70866141732283" top="0.74803149606299" bottom="0.74803149606299" header="0.31496062992126" footer="0.31496062992126"/>
  <pageSetup paperSize="9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9BFF"/>
    <outlinePr summaryBelow="0" summaryRight="0"/>
    <pageSetUpPr fitToPage="1"/>
  </sheetPr>
  <dimension ref="A2:F54"/>
  <sheetViews>
    <sheetView showGridLines="0" workbookViewId="0">
      <selection activeCell="B6" sqref="B6"/>
    </sheetView>
  </sheetViews>
  <sheetFormatPr defaultRowHeight="12.75" customHeight="1"/>
  <cols>
    <col min="1" max="1" width="6.7109375" customWidth="1"/>
    <col min="2" max="2" width="68.140625" customWidth="1"/>
    <col min="3" max="6" width="15.5703125" customWidth="1"/>
  </cols>
  <sheetData>
    <row r="2" spans="2:6" ht="16.2" customHeight="1">
      <c r="B2" s="90" t="s">
        <v>343</v>
      </c>
      <c r="C2" s="90"/>
      <c r="D2" s="90"/>
      <c r="E2" s="90"/>
      <c r="F2" s="90"/>
    </row>
    <row r="4" spans="2:6" ht="12.75" customHeight="1">
      <c r="B4" s="91" t="s">
        <v>344</v>
      </c>
      <c r="C4" s="91" t="s">
        <v>345</v>
      </c>
      <c r="D4" s="91" t="s">
        <v>346</v>
      </c>
      <c r="E4" s="91" t="s">
        <v>347</v>
      </c>
      <c r="F4" s="91" t="s">
        <v>348</v>
      </c>
    </row>
    <row r="6" spans="2:6" ht="12.75" customHeight="1">
      <c r="B6" s="92"/>
      <c r="C6" s="93"/>
      <c r="D6" s="94"/>
      <c r="E6" s="95"/>
      <c r="F6" s="96">
        <f>IF(AND(E6= "",D6= ""), "", ROUND(ROUND(E6, 2) * ROUND(D6, 3), 2))</f>
        <v/>
      </c>
    </row>
    <row r="8" spans="2:6" ht="12.75" customHeight="1">
      <c r="B8" s="92"/>
      <c r="C8" s="93"/>
      <c r="D8" s="94"/>
      <c r="E8" s="95"/>
      <c r="F8" s="96">
        <f>IF(AND(E8= "",D8= ""), "", ROUND(ROUND(E8, 2) * ROUND(D8, 3), 2))</f>
        <v/>
      </c>
    </row>
    <row r="10" spans="2:6" ht="12.75" customHeight="1">
      <c r="B10" s="92"/>
      <c r="C10" s="93"/>
      <c r="D10" s="94"/>
      <c r="E10" s="95"/>
      <c r="F10" s="96">
        <f>IF(AND(E10= "",D10= ""), "", ROUND(ROUND(E10, 2) * ROUND(D10, 3), 2))</f>
        <v/>
      </c>
    </row>
    <row r="12" spans="2:6" ht="12.75" customHeight="1">
      <c r="B12" s="92"/>
      <c r="C12" s="93"/>
      <c r="D12" s="94"/>
      <c r="E12" s="95"/>
      <c r="F12" s="96">
        <f>IF(AND(E12= "",D12= ""), "", ROUND(ROUND(E12, 2) * ROUND(D12, 3), 2))</f>
        <v/>
      </c>
    </row>
    <row r="14" spans="2:6" ht="12.75" customHeight="1">
      <c r="B14" s="92"/>
      <c r="C14" s="93"/>
      <c r="D14" s="94"/>
      <c r="E14" s="95"/>
      <c r="F14" s="96">
        <f>IF(AND(E14= "",D14= ""), "", ROUND(ROUND(E14, 2) * ROUND(D14, 3), 2))</f>
        <v/>
      </c>
    </row>
    <row r="16" spans="2:6" ht="12.75" customHeight="1">
      <c r="B16" s="92"/>
      <c r="C16" s="93"/>
      <c r="D16" s="94"/>
      <c r="E16" s="95"/>
      <c r="F16" s="96">
        <f>IF(AND(E16= "",D16= ""), "", ROUND(ROUND(E16, 2) * ROUND(D16, 3), 2))</f>
        <v/>
      </c>
    </row>
    <row r="18" spans="2:6" ht="12.75" customHeight="1">
      <c r="B18" s="92"/>
      <c r="C18" s="93"/>
      <c r="D18" s="94"/>
      <c r="E18" s="95"/>
      <c r="F18" s="96">
        <f>IF(AND(E18= "",D18= ""), "", ROUND(ROUND(E18, 2) * ROUND(D18, 3), 2))</f>
        <v/>
      </c>
    </row>
    <row r="20" spans="2:6" ht="12.75" customHeight="1">
      <c r="B20" s="92"/>
      <c r="C20" s="93"/>
      <c r="D20" s="94"/>
      <c r="E20" s="95"/>
      <c r="F20" s="96">
        <f>IF(AND(E20= "",D20= ""), "", ROUND(ROUND(E20, 2) * ROUND(D20, 3), 2))</f>
        <v/>
      </c>
    </row>
    <row r="22" spans="2:6" ht="12.75" customHeight="1">
      <c r="B22" s="92"/>
      <c r="C22" s="93"/>
      <c r="D22" s="94"/>
      <c r="E22" s="95"/>
      <c r="F22" s="96">
        <f>IF(AND(E22= "",D22= ""), "", ROUND(ROUND(E22, 2) * ROUND(D22, 3), 2))</f>
        <v/>
      </c>
    </row>
    <row r="24" spans="2:6" ht="12.75" customHeight="1">
      <c r="B24" s="92"/>
      <c r="C24" s="93"/>
      <c r="D24" s="94"/>
      <c r="E24" s="95"/>
      <c r="F24" s="96">
        <f>IF(AND(E24= "",D24= ""), "", ROUND(ROUND(E24, 2) * ROUND(D24, 3), 2))</f>
        <v/>
      </c>
    </row>
    <row r="26" spans="2:6" ht="12.75" customHeight="1">
      <c r="B26" s="92"/>
      <c r="C26" s="93"/>
      <c r="D26" s="94"/>
      <c r="E26" s="95"/>
      <c r="F26" s="96">
        <f>IF(AND(E26= "",D26= ""), "", ROUND(ROUND(E26, 2) * ROUND(D26, 3), 2))</f>
        <v/>
      </c>
    </row>
    <row r="28" spans="2:6" ht="12.75" customHeight="1">
      <c r="B28" s="92"/>
      <c r="C28" s="93"/>
      <c r="D28" s="94"/>
      <c r="E28" s="95"/>
      <c r="F28" s="96">
        <f>IF(AND(E28= "",D28= ""), "", ROUND(ROUND(E28, 2) * ROUND(D28, 3), 2))</f>
        <v/>
      </c>
    </row>
    <row r="30" spans="2:6" ht="12.75" customHeight="1">
      <c r="B30" s="92"/>
      <c r="C30" s="93"/>
      <c r="D30" s="94"/>
      <c r="E30" s="95"/>
      <c r="F30" s="96">
        <f>IF(AND(E30= "",D30= ""), "", ROUND(ROUND(E30, 2) * ROUND(D30, 3), 2))</f>
        <v/>
      </c>
    </row>
    <row r="32" spans="2:6" ht="12.75" customHeight="1">
      <c r="B32" s="92"/>
      <c r="C32" s="93"/>
      <c r="D32" s="94"/>
      <c r="E32" s="95"/>
      <c r="F32" s="96">
        <f>IF(AND(E32= "",D32= ""), "", ROUND(ROUND(E32, 2) * ROUND(D32, 3), 2))</f>
        <v/>
      </c>
    </row>
    <row r="34" spans="2:6" ht="12.75" customHeight="1">
      <c r="B34" s="92"/>
      <c r="C34" s="93"/>
      <c r="D34" s="94"/>
      <c r="E34" s="95"/>
      <c r="F34" s="96">
        <f>IF(AND(E34= "",D34= ""), "", ROUND(ROUND(E34, 2) * ROUND(D34, 3), 2))</f>
        <v/>
      </c>
    </row>
    <row r="36" spans="2:6" ht="12.75" customHeight="1">
      <c r="B36" s="92"/>
      <c r="C36" s="93"/>
      <c r="D36" s="94"/>
      <c r="E36" s="95"/>
      <c r="F36" s="96">
        <f>IF(AND(E36= "",D36= ""), "", ROUND(ROUND(E36, 2) * ROUND(D36, 3), 2))</f>
        <v/>
      </c>
    </row>
    <row r="38" spans="2:6" ht="12.75" customHeight="1">
      <c r="B38" s="92"/>
      <c r="C38" s="93"/>
      <c r="D38" s="94"/>
      <c r="E38" s="95"/>
      <c r="F38" s="96">
        <f>IF(AND(E38= "",D38= ""), "", ROUND(ROUND(E38, 2) * ROUND(D38, 3), 2))</f>
        <v/>
      </c>
    </row>
    <row r="40" spans="2:6" ht="12.75" customHeight="1">
      <c r="B40" s="92"/>
      <c r="C40" s="93"/>
      <c r="D40" s="94"/>
      <c r="E40" s="95"/>
      <c r="F40" s="96">
        <f>IF(AND(E40= "",D40= ""), "", ROUND(ROUND(E40, 2) * ROUND(D40, 3), 2))</f>
        <v/>
      </c>
    </row>
    <row r="42" spans="2:6" ht="12.75" customHeight="1">
      <c r="B42" s="92"/>
      <c r="C42" s="93"/>
      <c r="D42" s="94"/>
      <c r="E42" s="95"/>
      <c r="F42" s="96">
        <f>IF(AND(E42= "",D42= ""), "", ROUND(ROUND(E42, 2) * ROUND(D42, 3), 2))</f>
        <v/>
      </c>
    </row>
    <row r="44" spans="2:6" ht="12.75" customHeight="1">
      <c r="B44" s="92"/>
      <c r="C44" s="93"/>
      <c r="D44" s="94"/>
      <c r="E44" s="95"/>
      <c r="F44" s="96">
        <f>IF(AND(E44= "",D44= ""), "", ROUND(ROUND(E44, 2) * ROUND(D44, 3), 2))</f>
        <v/>
      </c>
    </row>
    <row r="46" spans="2:6" ht="12.75" customHeight="1">
      <c r="B46" s="92"/>
      <c r="C46" s="93"/>
      <c r="D46" s="94"/>
      <c r="E46" s="95"/>
      <c r="F46" s="96">
        <f>IF(AND(E46= "",D46= ""), "", ROUND(ROUND(E46, 2) * ROUND(D46, 3), 2))</f>
        <v/>
      </c>
    </row>
    <row r="48" spans="2:6" ht="12.75" customHeight="1">
      <c r="B48" s="92"/>
      <c r="C48" s="93"/>
      <c r="D48" s="94"/>
      <c r="E48" s="95"/>
      <c r="F48" s="96">
        <f>IF(AND(E48= "",D48= ""), "", ROUND(ROUND(E48, 2) * ROUND(D48, 3), 2))</f>
        <v/>
      </c>
    </row>
    <row r="50" spans="2:6" ht="12.75" customHeight="1">
      <c r="B50" s="92"/>
      <c r="C50" s="93"/>
      <c r="D50" s="94"/>
      <c r="E50" s="95"/>
      <c r="F50" s="96">
        <f>IF(AND(E50= "",D50= ""), "", ROUND(ROUND(E50, 2) * ROUND(D50, 3), 2))</f>
        <v/>
      </c>
    </row>
    <row r="52" spans="2:6" ht="12.75" customHeight="1">
      <c r="B52" s="92"/>
      <c r="C52" s="93"/>
      <c r="D52" s="94"/>
      <c r="E52" s="95"/>
      <c r="F52" s="96">
        <f>IF(AND(E52= "",D52= ""), "", ROUND(ROUND(E52, 2) * ROUND(D52, 3), 2))</f>
        <v/>
      </c>
    </row>
    <row r="54" spans="2:6" ht="12.75" customHeight="1">
      <c r="B54" s="92"/>
      <c r="C54" s="93"/>
      <c r="D54" s="94"/>
      <c r="E54" s="95"/>
      <c r="F54" s="96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3" right="0.70866141732283" top="0.74803149606299" bottom="0.74803149606299" header="0.31496062992126" footer="0.31496062992126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INDICELOT</vt:lpstr>
      <vt:lpstr>NUMDOSSIER</vt:lpstr>
      <vt:lpstr>OBSERVATIONCONSULTE</vt:lpstr>
      <vt:lpstr>PARCELLEDOSSIER</vt:lpstr>
      <vt:lpstr>PHASELOT</vt:lpstr>
      <vt:lpstr>DPGF!Print_Titles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2025-05-11T18:22:56Z</dcterms:created>
  <dcterms:modified xsi:type="dcterms:W3CDTF">2025-05-11T18:22:56Z</dcterms:modified>
</cp:coreProperties>
</file>